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esktop\RBS website\"/>
    </mc:Choice>
  </mc:AlternateContent>
  <bookViews>
    <workbookView xWindow="0" yWindow="0" windowWidth="28800" windowHeight="11865"/>
  </bookViews>
  <sheets>
    <sheet name="WIZZARD" sheetId="2" r:id="rId1"/>
    <sheet name="DB" sheetId="1" r:id="rId2"/>
  </sheets>
  <definedNames>
    <definedName name="_xlnm._FilterDatabase" localSheetId="1" hidden="1">DB!$A$1:$S$75</definedName>
    <definedName name="_xlnm.Print_Area" localSheetId="0">WIZZARD!$A$1:$M$49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I30" i="2" s="1"/>
  <c r="L20" i="2"/>
  <c r="G11" i="2"/>
  <c r="E8" i="2"/>
  <c r="L5" i="2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F8" i="2" l="1"/>
  <c r="K3" i="1" l="1"/>
  <c r="C43" i="1" l="1"/>
  <c r="C42" i="1"/>
  <c r="A14" i="2" l="1"/>
  <c r="E7" i="2" l="1"/>
  <c r="A17" i="2" l="1"/>
  <c r="I31" i="2"/>
  <c r="G12" i="2"/>
  <c r="D18" i="2"/>
  <c r="H25" i="2"/>
  <c r="H26" i="2" s="1"/>
  <c r="L21" i="2" l="1"/>
  <c r="L14" i="2"/>
  <c r="A18" i="2"/>
  <c r="F7" i="2"/>
  <c r="L22" i="2"/>
</calcChain>
</file>

<file path=xl/comments1.xml><?xml version="1.0" encoding="utf-8"?>
<comments xmlns="http://schemas.openxmlformats.org/spreadsheetml/2006/main">
  <authors>
    <author>Kamerbeek, Eric</author>
  </authors>
  <commentList>
    <comment ref="J13" authorId="0" shapeId="0">
      <text>
        <r>
          <rPr>
            <b/>
            <sz val="8"/>
            <color indexed="81"/>
            <rFont val="Tahoma"/>
            <charset val="1"/>
          </rPr>
          <t>Kamerbeek, Eric:</t>
        </r>
        <r>
          <rPr>
            <sz val="8"/>
            <color indexed="81"/>
            <rFont val="Tahoma"/>
            <charset val="1"/>
          </rPr>
          <t xml:space="preserve">
Promethean Wall Mounting plate AP 4.5
dwg.nr 7152001</t>
        </r>
      </text>
    </comment>
    <comment ref="J14" authorId="0" shapeId="0">
      <text>
        <r>
          <rPr>
            <b/>
            <sz val="8"/>
            <color indexed="81"/>
            <rFont val="Tahoma"/>
            <charset val="1"/>
          </rPr>
          <t>Kamerbeek, Eric:</t>
        </r>
        <r>
          <rPr>
            <sz val="8"/>
            <color indexed="81"/>
            <rFont val="Tahoma"/>
            <charset val="1"/>
          </rPr>
          <t xml:space="preserve">
Promethean Wall Mounting plate AP 4.5
dwg.nr 7152001</t>
        </r>
      </text>
    </comment>
    <comment ref="J15" authorId="0" shapeId="0">
      <text>
        <r>
          <rPr>
            <b/>
            <sz val="8"/>
            <color indexed="81"/>
            <rFont val="Tahoma"/>
            <charset val="1"/>
          </rPr>
          <t>Kamerbeek, Eric:</t>
        </r>
        <r>
          <rPr>
            <sz val="8"/>
            <color indexed="81"/>
            <rFont val="Tahoma"/>
            <charset val="1"/>
          </rPr>
          <t xml:space="preserve">
Promethean Wall Mounting plate AP 4.5
dwg.nr 7152001</t>
        </r>
      </text>
    </comment>
    <comment ref="J16" authorId="0" shapeId="0">
      <text>
        <r>
          <rPr>
            <b/>
            <sz val="8"/>
            <color indexed="81"/>
            <rFont val="Tahoma"/>
            <charset val="1"/>
          </rPr>
          <t>Kamerbeek, Eric:</t>
        </r>
        <r>
          <rPr>
            <sz val="8"/>
            <color indexed="81"/>
            <rFont val="Tahoma"/>
            <charset val="1"/>
          </rPr>
          <t xml:space="preserve">
Promethean Wall Mounting plate AP 4.5
dwg.nr 7152001</t>
        </r>
      </text>
    </comment>
    <comment ref="J17" authorId="0" shapeId="0">
      <text>
        <r>
          <rPr>
            <b/>
            <sz val="8"/>
            <color indexed="81"/>
            <rFont val="Tahoma"/>
            <charset val="1"/>
          </rPr>
          <t>Kamerbeek, Eric:</t>
        </r>
        <r>
          <rPr>
            <sz val="8"/>
            <color indexed="81"/>
            <rFont val="Tahoma"/>
            <charset val="1"/>
          </rPr>
          <t xml:space="preserve">
Promethean Wall Mounting plate AP 4.5
dwg.nr 7152001</t>
        </r>
      </text>
    </comment>
    <comment ref="J18" authorId="0" shapeId="0">
      <text>
        <r>
          <rPr>
            <b/>
            <sz val="8"/>
            <color indexed="81"/>
            <rFont val="Tahoma"/>
            <charset val="1"/>
          </rPr>
          <t>Kamerbeek, Eric:</t>
        </r>
        <r>
          <rPr>
            <sz val="8"/>
            <color indexed="81"/>
            <rFont val="Tahoma"/>
            <charset val="1"/>
          </rPr>
          <t xml:space="preserve">
Promethean Wall Mounting plate AP 4.5
dwg.nr 7152001</t>
        </r>
      </text>
    </comment>
    <comment ref="J19" authorId="0" shapeId="0">
      <text>
        <r>
          <rPr>
            <b/>
            <sz val="8"/>
            <color indexed="81"/>
            <rFont val="Tahoma"/>
            <charset val="1"/>
          </rPr>
          <t>Kamerbeek, Eric:</t>
        </r>
        <r>
          <rPr>
            <sz val="8"/>
            <color indexed="81"/>
            <rFont val="Tahoma"/>
            <charset val="1"/>
          </rPr>
          <t xml:space="preserve">
Promethean Wall Mounting plate AP 4.5
dwg.nr 7152001</t>
        </r>
      </text>
    </comment>
    <comment ref="J20" authorId="0" shapeId="0">
      <text>
        <r>
          <rPr>
            <b/>
            <sz val="8"/>
            <color indexed="81"/>
            <rFont val="Tahoma"/>
            <charset val="1"/>
          </rPr>
          <t>Kamerbeek, Eric:</t>
        </r>
        <r>
          <rPr>
            <sz val="8"/>
            <color indexed="81"/>
            <rFont val="Tahoma"/>
            <charset val="1"/>
          </rPr>
          <t xml:space="preserve">
Promethean Wall Mounting plate AP 4.5
dwg.nr 7152001</t>
        </r>
      </text>
    </comment>
    <comment ref="J21" authorId="0" shapeId="0">
      <text>
        <r>
          <rPr>
            <b/>
            <sz val="8"/>
            <color indexed="81"/>
            <rFont val="Tahoma"/>
            <charset val="1"/>
          </rPr>
          <t>Kamerbeek, Eric:</t>
        </r>
        <r>
          <rPr>
            <sz val="8"/>
            <color indexed="81"/>
            <rFont val="Tahoma"/>
            <charset val="1"/>
          </rPr>
          <t xml:space="preserve">
Promethean Wall Mounting plate AP 4.5
dwg.nr 7152001</t>
        </r>
      </text>
    </comment>
  </commentList>
</comments>
</file>

<file path=xl/sharedStrings.xml><?xml version="1.0" encoding="utf-8"?>
<sst xmlns="http://schemas.openxmlformats.org/spreadsheetml/2006/main" count="149" uniqueCount="127">
  <si>
    <t>VAH</t>
  </si>
  <si>
    <t>VAW</t>
  </si>
  <si>
    <t>M</t>
  </si>
  <si>
    <r>
      <rPr>
        <u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iewing 
</t>
    </r>
    <r>
      <rPr>
        <u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rea
</t>
    </r>
    <r>
      <rPr>
        <u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eight</t>
    </r>
  </si>
  <si>
    <r>
      <t>i-BOTTOM</t>
    </r>
    <r>
      <rPr>
        <vertAlign val="superscript"/>
        <sz val="11"/>
        <color theme="1"/>
        <rFont val="Calibri"/>
        <family val="2"/>
        <scheme val="minor"/>
      </rPr>
      <t>min</t>
    </r>
  </si>
  <si>
    <r>
      <t>i-TOP</t>
    </r>
    <r>
      <rPr>
        <vertAlign val="superscript"/>
        <sz val="11"/>
        <color theme="1"/>
        <rFont val="Calibri"/>
        <family val="2"/>
        <scheme val="minor"/>
      </rPr>
      <t>min</t>
    </r>
  </si>
  <si>
    <r>
      <t>i-TOP</t>
    </r>
    <r>
      <rPr>
        <vertAlign val="superscript"/>
        <sz val="11"/>
        <color theme="1"/>
        <rFont val="Calibri"/>
        <family val="2"/>
        <scheme val="minor"/>
      </rPr>
      <t>max</t>
    </r>
  </si>
  <si>
    <t>Choose:</t>
  </si>
  <si>
    <t>i-TOP</t>
  </si>
  <si>
    <t>i_BOTTOM</t>
  </si>
  <si>
    <t>Projected Image TOP edge, highest and lowest position</t>
  </si>
  <si>
    <t>Projected Image BOTTOM Edge, highest and lowest position</t>
  </si>
  <si>
    <t>Viewing Area Height</t>
  </si>
  <si>
    <t>TH</t>
  </si>
  <si>
    <r>
      <rPr>
        <u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otal
</t>
    </r>
    <r>
      <rPr>
        <u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eight</t>
    </r>
  </si>
  <si>
    <t>Total
Width</t>
  </si>
  <si>
    <t>TW</t>
  </si>
  <si>
    <t>i-BOTTOMmax</t>
  </si>
  <si>
    <t>ActivPanel Touch 55"</t>
  </si>
  <si>
    <t>ActivPanel Touch 65"</t>
  </si>
  <si>
    <t>ActivPanel Touch 70"</t>
  </si>
  <si>
    <t>ActivPanel Touch 84"</t>
  </si>
  <si>
    <t>Total
Depth</t>
  </si>
  <si>
    <t>Net
Weight</t>
  </si>
  <si>
    <t>TD</t>
  </si>
  <si>
    <t>NW</t>
  </si>
  <si>
    <t>VESA
Weight</t>
  </si>
  <si>
    <t>VEW</t>
  </si>
  <si>
    <t>Total
Weight</t>
  </si>
  <si>
    <t>USE:</t>
  </si>
  <si>
    <t>484A07</t>
  </si>
  <si>
    <t>484A08</t>
  </si>
  <si>
    <t>484A09</t>
  </si>
  <si>
    <t>481A21</t>
  </si>
  <si>
    <t>481A19</t>
  </si>
  <si>
    <t>BalanceBox® 400 FLATSCREEN / VESA INTERFACE</t>
  </si>
  <si>
    <t>BalanceBox® 650 FLATSCREEN / VESA INTERFACE</t>
  </si>
  <si>
    <t>Choose Interactive touchpanel model:</t>
  </si>
  <si>
    <r>
      <t xml:space="preserve">Top VAH
to top VESA
</t>
    </r>
    <r>
      <rPr>
        <u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ounting</t>
    </r>
  </si>
  <si>
    <t>Viewing area TOP edge to center of top Vesa connection point</t>
  </si>
  <si>
    <t>Triumph Board 55" LED LCD</t>
  </si>
  <si>
    <t>Triumph Board 65" LED LCD</t>
  </si>
  <si>
    <t>Triumph Board 70" LED LCD</t>
  </si>
  <si>
    <t>1538, 9</t>
  </si>
  <si>
    <t>Triumph Board 84 LED LCD</t>
  </si>
  <si>
    <t>3M™ Multi-Touch Display C4667PW (46")</t>
  </si>
  <si>
    <t>Prowise 84"UHD Multitouchscreen</t>
  </si>
  <si>
    <t>Sharp PN-70TA3/PN-70TB3</t>
  </si>
  <si>
    <t>Sharp PN-60TA3/PN-60TB3</t>
  </si>
  <si>
    <t>MS Surface Hub 55"</t>
  </si>
  <si>
    <t>MS Surface Hub 84"</t>
  </si>
  <si>
    <t>SMART 8084i-G4</t>
  </si>
  <si>
    <t>SMART 8055i / 8055i SMP-G4</t>
  </si>
  <si>
    <t>SMART 8070i / 8070i SMP-G4</t>
  </si>
  <si>
    <t>CTOUCH Laser 60"</t>
  </si>
  <si>
    <t>CTOUCH Laser 70"</t>
  </si>
  <si>
    <t>CTOUCH Laser 84"</t>
  </si>
  <si>
    <t>SMART 8065i / 8065i SMP-G5</t>
  </si>
  <si>
    <t>Qomo pro series 55</t>
  </si>
  <si>
    <t>Qomo pro series 65</t>
  </si>
  <si>
    <t>Qomo pro series 70</t>
  </si>
  <si>
    <t>Qomo pro series 84</t>
  </si>
  <si>
    <r>
      <rPr>
        <u/>
        <sz val="11"/>
        <rFont val="Calibri"/>
        <family val="2"/>
        <scheme val="minor"/>
      </rPr>
      <t>V</t>
    </r>
    <r>
      <rPr>
        <sz val="11"/>
        <rFont val="Calibri"/>
        <family val="2"/>
        <scheme val="minor"/>
      </rPr>
      <t xml:space="preserve">iewing 
</t>
    </r>
    <r>
      <rPr>
        <u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rea
</t>
    </r>
    <r>
      <rPr>
        <u/>
        <sz val="11"/>
        <rFont val="Calibri"/>
        <family val="2"/>
        <scheme val="minor"/>
      </rPr>
      <t>W</t>
    </r>
    <r>
      <rPr>
        <sz val="11"/>
        <rFont val="Calibri"/>
        <family val="2"/>
        <scheme val="minor"/>
      </rPr>
      <t>idth</t>
    </r>
  </si>
  <si>
    <t>SPACERS</t>
  </si>
  <si>
    <t>yes</t>
  </si>
  <si>
    <t>Sharp PNL-L802B</t>
  </si>
  <si>
    <t>VIDI-Touch 55</t>
  </si>
  <si>
    <t>HITACHI Starboard 84"</t>
  </si>
  <si>
    <t>HITACHI Starboard EULX-65M1</t>
  </si>
  <si>
    <t>I-Board Touch i55</t>
  </si>
  <si>
    <t>I-Board Touch i65</t>
  </si>
  <si>
    <t>I-Board Touch i70</t>
  </si>
  <si>
    <t>I-Board Touch i84</t>
  </si>
  <si>
    <t xml:space="preserve">Boxlight ProColor 65" </t>
  </si>
  <si>
    <t xml:space="preserve">Boxlight ProColor 70" </t>
  </si>
  <si>
    <t xml:space="preserve">Boxlight ProColor 84" </t>
  </si>
  <si>
    <t>●</t>
  </si>
  <si>
    <t>SHARP Aquos Board PN-C603D</t>
  </si>
  <si>
    <t>SHARP Aquos Board PN-C703D</t>
  </si>
  <si>
    <t>SHARP Aquos Board PN-L603B</t>
  </si>
  <si>
    <t>SHARP Aquos Board PN-L703B</t>
  </si>
  <si>
    <t>SHARP Aquos Board PN-L803C</t>
  </si>
  <si>
    <t>SHARP Big Pad PN-70TB3</t>
  </si>
  <si>
    <t>ActivPanel Touch 84"-v4</t>
  </si>
  <si>
    <t>ActivPanel Touch 80"</t>
  </si>
  <si>
    <t>ActivPanel Touch 70"-v4</t>
  </si>
  <si>
    <t>NEC P463 46"</t>
  </si>
  <si>
    <t>ActivPanel Touch 65"-v4</t>
  </si>
  <si>
    <t>ActivPanel Touch 55"-v4</t>
  </si>
  <si>
    <t>ActivPanel Touch 75"-v4</t>
  </si>
  <si>
    <t>InFocus Mondopad 57"INF5720</t>
  </si>
  <si>
    <t>InFocus Mondopad 65" INF6521 /6521AG</t>
  </si>
  <si>
    <t>InFocus Mondopad 70" INF7021</t>
  </si>
  <si>
    <t>InFocus Mondopad 70" INF7023 Ultra</t>
  </si>
  <si>
    <t>InFocus Mondopad 85" INF8521 Ultra</t>
  </si>
  <si>
    <t>InFocus Mondopad 80" INF8022 Ultra</t>
  </si>
  <si>
    <t>InFocus 65" INF6511 /6502</t>
  </si>
  <si>
    <t>SHARP PN-80SC5</t>
  </si>
  <si>
    <t>SHARP PN-70SC6</t>
  </si>
  <si>
    <t>SHARP PN-70TW3</t>
  </si>
  <si>
    <t>SHARP PN-60TB3</t>
  </si>
  <si>
    <t>SHARP PN-80TC3</t>
  </si>
  <si>
    <t>SHARP PN-70TB3</t>
  </si>
  <si>
    <t>ADDITIONAL</t>
  </si>
  <si>
    <t>ActivPanel v5 70"HD</t>
  </si>
  <si>
    <t>ActivPanel v5 75"HD</t>
  </si>
  <si>
    <t>ActivPanel v5 75" 4K</t>
  </si>
  <si>
    <t>ActivPanel v5 86" 4K</t>
  </si>
  <si>
    <t>BalanceBox® 650-80 (34-70KG) INCL BOTH COVERS</t>
  </si>
  <si>
    <t>BalanceBox® 650-130 (67-127KG) INCL BOTH COVERS</t>
  </si>
  <si>
    <t>BalanceBox® 650-180 (94-169KG) INCL BOTH COVERS</t>
  </si>
  <si>
    <t>CLEVERTOUCH 86" Plus series 4K LUX</t>
  </si>
  <si>
    <t>ActivPanel v5/2018 65"HD</t>
  </si>
  <si>
    <t>ActivPanel v5/2018 70"HD</t>
  </si>
  <si>
    <t>ActivPanel v5/2018 75"HD</t>
  </si>
  <si>
    <t>ActivPanel v5/2018 75" 4K</t>
  </si>
  <si>
    <t>ActivPanel v5/2018 86" 4K</t>
  </si>
  <si>
    <t>1428.5</t>
  </si>
  <si>
    <t>480A13</t>
  </si>
  <si>
    <t>480A12</t>
  </si>
  <si>
    <t>480A14</t>
  </si>
  <si>
    <t>BalanceBox® 400-40 (23-40KG) INCL WALL COVER</t>
  </si>
  <si>
    <t>BalanceBox® 400-70 (40-69KG) INCL WALL COVER</t>
  </si>
  <si>
    <t>BalanceBox® 400-90 (69-95KG) INCL WALL COVER</t>
  </si>
  <si>
    <t xml:space="preserve">
SCREEN
DIAG
INCH</t>
  </si>
  <si>
    <t>DESCRIPTION</t>
  </si>
  <si>
    <t>SMART Board®7075 (SBID7075)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</si>
</sst>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0"/>
      <name val="Calibri"/>
      <family val="2"/>
    </font>
    <font>
      <vertAlign val="superscript"/>
      <sz val="11"/>
      <color theme="0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3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rgb="FF0000CC"/>
      </top>
      <bottom/>
      <diagonal/>
    </border>
    <border>
      <left style="medium">
        <color indexed="64"/>
      </left>
      <right style="medium">
        <color indexed="64"/>
      </right>
      <top style="hair">
        <color rgb="FF0000CC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rgb="FFFF0000"/>
      </top>
      <bottom/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21" xfId="0" applyFill="1" applyBorder="1"/>
    <xf numFmtId="0" fontId="0" fillId="3" borderId="6" xfId="0" applyFill="1" applyBorder="1"/>
    <xf numFmtId="0" fontId="0" fillId="3" borderId="9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1" fillId="5" borderId="1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wrapText="1" shrinkToFit="1"/>
    </xf>
    <xf numFmtId="164" fontId="6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shrinkToFit="1"/>
    </xf>
    <xf numFmtId="0" fontId="0" fillId="0" borderId="24" xfId="0" applyBorder="1"/>
    <xf numFmtId="0" fontId="0" fillId="3" borderId="25" xfId="0" applyFill="1" applyBorder="1"/>
    <xf numFmtId="0" fontId="0" fillId="0" borderId="24" xfId="0" applyBorder="1" applyAlignment="1">
      <alignment horizontal="center" shrinkToFit="1"/>
    </xf>
    <xf numFmtId="0" fontId="0" fillId="3" borderId="26" xfId="0" applyFill="1" applyBorder="1" applyAlignment="1">
      <alignment shrinkToFit="1"/>
    </xf>
    <xf numFmtId="0" fontId="1" fillId="0" borderId="0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0" fontId="1" fillId="0" borderId="0" xfId="0" applyFont="1" applyAlignment="1">
      <alignment horizontal="right"/>
    </xf>
    <xf numFmtId="0" fontId="8" fillId="0" borderId="0" xfId="0" applyFont="1" applyFill="1"/>
    <xf numFmtId="0" fontId="1" fillId="4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vertical="top"/>
    </xf>
    <xf numFmtId="0" fontId="0" fillId="0" borderId="30" xfId="0" applyFill="1" applyBorder="1"/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9" fillId="0" borderId="2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3" borderId="35" xfId="0" applyFill="1" applyBorder="1"/>
    <xf numFmtId="0" fontId="7" fillId="0" borderId="0" xfId="0" applyFont="1"/>
    <xf numFmtId="0" fontId="13" fillId="0" borderId="0" xfId="0" applyFont="1"/>
    <xf numFmtId="0" fontId="14" fillId="0" borderId="0" xfId="0" applyFont="1" applyAlignment="1">
      <alignment horizontal="right"/>
    </xf>
    <xf numFmtId="0" fontId="12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7" fillId="0" borderId="0" xfId="0" applyFont="1" applyAlignment="1"/>
    <xf numFmtId="0" fontId="0" fillId="0" borderId="0" xfId="0" applyFill="1" applyBorder="1"/>
    <xf numFmtId="0" fontId="0" fillId="0" borderId="3" xfId="0" applyFill="1" applyBorder="1"/>
    <xf numFmtId="0" fontId="0" fillId="0" borderId="11" xfId="0" applyFill="1" applyBorder="1"/>
    <xf numFmtId="0" fontId="0" fillId="0" borderId="1" xfId="0" applyFill="1" applyBorder="1" applyAlignment="1">
      <alignment horizontal="center"/>
    </xf>
    <xf numFmtId="0" fontId="0" fillId="0" borderId="12" xfId="0" applyFill="1" applyBorder="1"/>
    <xf numFmtId="0" fontId="0" fillId="0" borderId="0" xfId="0" applyFill="1"/>
    <xf numFmtId="0" fontId="0" fillId="0" borderId="13" xfId="0" applyFill="1" applyBorder="1"/>
    <xf numFmtId="164" fontId="6" fillId="0" borderId="0" xfId="0" applyNumberFormat="1" applyFont="1" applyFill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Alignment="1">
      <alignment horizontal="left" shrinkToFit="1"/>
    </xf>
    <xf numFmtId="0" fontId="0" fillId="0" borderId="26" xfId="0" applyFill="1" applyBorder="1" applyAlignment="1">
      <alignment horizontal="left" shrinkToFit="1"/>
    </xf>
    <xf numFmtId="0" fontId="0" fillId="0" borderId="10" xfId="0" applyFill="1" applyBorder="1"/>
    <xf numFmtId="0" fontId="1" fillId="0" borderId="0" xfId="0" applyFont="1" applyFill="1"/>
    <xf numFmtId="0" fontId="0" fillId="0" borderId="0" xfId="0" applyFill="1" applyBorder="1" applyAlignment="1">
      <alignment horizontal="center"/>
    </xf>
    <xf numFmtId="0" fontId="1" fillId="4" borderId="22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</cellXfs>
  <cellStyles count="1">
    <cellStyle name="Standaard" xfId="0" builtinId="0"/>
  </cellStyles>
  <dxfs count="5">
    <dxf>
      <border>
        <top style="thin">
          <color rgb="FFFF0000"/>
        </top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border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</dxfs>
  <tableStyles count="0" defaultTableStyle="TableStyleMedium2" defaultPivotStyle="PivotStyleLight16"/>
  <colors>
    <mruColors>
      <color rgb="FF0000CC"/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10</xdr:row>
      <xdr:rowOff>0</xdr:rowOff>
    </xdr:from>
    <xdr:to>
      <xdr:col>4</xdr:col>
      <xdr:colOff>9526</xdr:colOff>
      <xdr:row>23</xdr:row>
      <xdr:rowOff>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2628901" y="1733550"/>
          <a:ext cx="0" cy="2295525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628650</xdr:colOff>
      <xdr:row>28</xdr:row>
      <xdr:rowOff>0</xdr:rowOff>
    </xdr:from>
    <xdr:to>
      <xdr:col>7</xdr:col>
      <xdr:colOff>628650</xdr:colOff>
      <xdr:row>35</xdr:row>
      <xdr:rowOff>0</xdr:rowOff>
    </xdr:to>
    <xdr:cxnSp macro="">
      <xdr:nvCxnSpPr>
        <xdr:cNvPr id="9" name="Rechte verbindingslijn met pijl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4257675" y="5238750"/>
          <a:ext cx="0" cy="139065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35</xdr:row>
      <xdr:rowOff>0</xdr:rowOff>
    </xdr:to>
    <xdr:cxnSp macro="">
      <xdr:nvCxnSpPr>
        <xdr:cNvPr id="11" name="Rechte verbindingslijn met pijl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4610100" y="4029075"/>
          <a:ext cx="0" cy="232410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35</xdr:row>
      <xdr:rowOff>0</xdr:rowOff>
    </xdr:to>
    <xdr:cxnSp macro="">
      <xdr:nvCxnSpPr>
        <xdr:cNvPr id="14" name="Rechte verbindingslijn met pijl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219200" y="1685925"/>
          <a:ext cx="0" cy="480060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</xdr:colOff>
      <xdr:row>19</xdr:row>
      <xdr:rowOff>23813</xdr:rowOff>
    </xdr:from>
    <xdr:to>
      <xdr:col>11</xdr:col>
      <xdr:colOff>1</xdr:colOff>
      <xdr:row>35</xdr:row>
      <xdr:rowOff>0</xdr:rowOff>
    </xdr:to>
    <xdr:cxnSp macro="">
      <xdr:nvCxnSpPr>
        <xdr:cNvPr id="18" name="Rechte verbindingslijn met pijl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5373689" y="3452813"/>
          <a:ext cx="0" cy="3071812"/>
        </a:xfrm>
        <a:prstGeom prst="straightConnector1">
          <a:avLst/>
        </a:prstGeom>
        <a:ln w="3175">
          <a:solidFill>
            <a:srgbClr val="FF0000"/>
          </a:solidFill>
          <a:headEnd type="non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35</xdr:row>
      <xdr:rowOff>0</xdr:rowOff>
    </xdr:to>
    <xdr:cxnSp macro="">
      <xdr:nvCxnSpPr>
        <xdr:cNvPr id="24" name="Rechte verbindingslijn met pijl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857250" y="2677583"/>
          <a:ext cx="0" cy="3852334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419100</xdr:colOff>
      <xdr:row>13</xdr:row>
      <xdr:rowOff>192087</xdr:rowOff>
    </xdr:from>
    <xdr:to>
      <xdr:col>10</xdr:col>
      <xdr:colOff>165100</xdr:colOff>
      <xdr:row>17</xdr:row>
      <xdr:rowOff>28362</xdr:rowOff>
    </xdr:to>
    <xdr:sp macro="" textlink="">
      <xdr:nvSpPr>
        <xdr:cNvPr id="26" name="Toelichting met afgeronde rechthoek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4048125" y="2420937"/>
          <a:ext cx="1222375" cy="684000"/>
        </a:xfrm>
        <a:prstGeom prst="wedgeRoundRectCallout">
          <a:avLst>
            <a:gd name="adj1" fmla="val 61265"/>
            <a:gd name="adj2" fmla="val 10603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BalanceBox®</a:t>
          </a:r>
        </a:p>
        <a:p>
          <a:pPr algn="l"/>
          <a:r>
            <a:rPr lang="nl-NL" sz="1100"/>
            <a:t>Wall-bracket</a:t>
          </a:r>
        </a:p>
        <a:p>
          <a:pPr algn="l"/>
          <a:r>
            <a:rPr lang="nl-NL" sz="1100"/>
            <a:t>Mounting height</a:t>
          </a:r>
        </a:p>
      </xdr:txBody>
    </xdr:sp>
    <xdr:clientData/>
  </xdr:twoCellAnchor>
  <xdr:twoCellAnchor>
    <xdr:from>
      <xdr:col>6</xdr:col>
      <xdr:colOff>119455</xdr:colOff>
      <xdr:row>0</xdr:row>
      <xdr:rowOff>0</xdr:rowOff>
    </xdr:from>
    <xdr:to>
      <xdr:col>12</xdr:col>
      <xdr:colOff>559589</xdr:colOff>
      <xdr:row>2</xdr:row>
      <xdr:rowOff>117850</xdr:rowOff>
    </xdr:to>
    <xdr:sp macro="" textlink="">
      <xdr:nvSpPr>
        <xdr:cNvPr id="28" name="Tekstvak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3084111" y="0"/>
          <a:ext cx="3404791" cy="49885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r="http://schemas.openxmlformats.org/officeDocument/2006/relationships" xmlns:p="http://schemas.openxmlformats.org/presentationml/2006/main"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lc="http://schemas.openxmlformats.org/drawingml/2006/locked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600" b="1">
              <a:solidFill>
                <a:srgbClr val="000000"/>
              </a:solidFill>
              <a:effectLst/>
              <a:latin typeface="Helvetica" pitchFamily="34" charset="0"/>
              <a:ea typeface="Times New Roman"/>
              <a:cs typeface="Times New Roman"/>
            </a:rPr>
            <a:t>BalanceBox</a:t>
          </a:r>
          <a:r>
            <a:rPr lang="nl-NL" sz="1600" b="1" baseline="30000">
              <a:solidFill>
                <a:srgbClr val="000000"/>
              </a:solidFill>
              <a:effectLst/>
              <a:latin typeface="Helvetica" pitchFamily="34" charset="0"/>
              <a:ea typeface="Times New Roman"/>
              <a:cs typeface="Times New Roman"/>
            </a:rPr>
            <a:t>®</a:t>
          </a:r>
          <a:endParaRPr lang="nl-NL" sz="1600" b="1">
            <a:solidFill>
              <a:srgbClr val="000000"/>
            </a:solidFill>
            <a:effectLst/>
            <a:latin typeface="Helvetica" pitchFamily="34" charset="0"/>
            <a:ea typeface="Times New Roman"/>
            <a:cs typeface="Times New Roman"/>
          </a:endParaRPr>
        </a:p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100">
              <a:solidFill>
                <a:srgbClr val="000000"/>
              </a:solidFill>
              <a:effectLst/>
              <a:latin typeface="Arial Bold"/>
              <a:ea typeface="Times New Roman"/>
              <a:cs typeface="Times New Roman"/>
            </a:rPr>
            <a:t>Touchpanel mounting</a:t>
          </a:r>
          <a:r>
            <a:rPr lang="nl-NL" sz="1100" baseline="0">
              <a:solidFill>
                <a:srgbClr val="000000"/>
              </a:solidFill>
              <a:effectLst/>
              <a:latin typeface="Arial Bold"/>
              <a:ea typeface="Times New Roman"/>
              <a:cs typeface="Times New Roman"/>
            </a:rPr>
            <a:t> height configurator</a:t>
          </a:r>
          <a:endParaRPr lang="nl-NL" sz="1100">
            <a:solidFill>
              <a:srgbClr val="000000"/>
            </a:solidFill>
            <a:effectLst/>
            <a:latin typeface="Arial Bold"/>
            <a:ea typeface="Times New Roman"/>
            <a:cs typeface="Times New Roman"/>
          </a:endParaRPr>
        </a:p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700">
              <a:solidFill>
                <a:srgbClr val="000000"/>
              </a:solidFill>
              <a:effectLst/>
              <a:latin typeface="Helvetica"/>
              <a:ea typeface="Times New Roman"/>
              <a:cs typeface="Times New Roman"/>
            </a:rPr>
            <a:t> </a:t>
          </a:r>
          <a:endParaRPr lang="nl-NL" sz="1100">
            <a:solidFill>
              <a:srgbClr val="000000"/>
            </a:solidFill>
            <a:effectLst/>
            <a:latin typeface="Helvetica"/>
            <a:ea typeface="Times New Roman"/>
            <a:cs typeface="Times New Roman"/>
          </a:endParaRPr>
        </a:p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700">
              <a:solidFill>
                <a:srgbClr val="000000"/>
              </a:solidFill>
              <a:effectLst/>
              <a:latin typeface="Helvetica"/>
              <a:ea typeface="Times New Roman"/>
              <a:cs typeface="Times New Roman"/>
            </a:rPr>
            <a:t> </a:t>
          </a:r>
          <a:endParaRPr lang="nl-NL" sz="1100">
            <a:solidFill>
              <a:srgbClr val="000000"/>
            </a:solidFill>
            <a:effectLst/>
            <a:latin typeface="Helvetica"/>
            <a:ea typeface="Times New Roman"/>
            <a:cs typeface="Times New Roman"/>
          </a:endParaRPr>
        </a:p>
      </xdr:txBody>
    </xdr:sp>
    <xdr:clientData/>
  </xdr:twoCellAnchor>
  <xdr:twoCellAnchor>
    <xdr:from>
      <xdr:col>7</xdr:col>
      <xdr:colOff>224790</xdr:colOff>
      <xdr:row>9</xdr:row>
      <xdr:rowOff>142875</xdr:rowOff>
    </xdr:from>
    <xdr:to>
      <xdr:col>7</xdr:col>
      <xdr:colOff>224790</xdr:colOff>
      <xdr:row>12</xdr:row>
      <xdr:rowOff>87630</xdr:rowOff>
    </xdr:to>
    <xdr:cxnSp macro="">
      <xdr:nvCxnSpPr>
        <xdr:cNvPr id="15" name="Rechte verbindingslijn met pijl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3853815" y="1590675"/>
          <a:ext cx="0" cy="52578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282575</xdr:colOff>
      <xdr:row>9</xdr:row>
      <xdr:rowOff>79375</xdr:rowOff>
    </xdr:from>
    <xdr:to>
      <xdr:col>11</xdr:col>
      <xdr:colOff>355075</xdr:colOff>
      <xdr:row>11</xdr:row>
      <xdr:rowOff>198125</xdr:rowOff>
    </xdr:to>
    <xdr:sp macro="" textlink="">
      <xdr:nvSpPr>
        <xdr:cNvPr id="16" name="Toelichting met afgeronde rechthoek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4576763" y="1524000"/>
          <a:ext cx="1152000" cy="468000"/>
        </a:xfrm>
        <a:prstGeom prst="wedgeRoundRectCallout">
          <a:avLst>
            <a:gd name="adj1" fmla="val -112159"/>
            <a:gd name="adj2" fmla="val -1310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nl-NL" sz="900"/>
            <a:t>Value</a:t>
          </a:r>
          <a:r>
            <a:rPr lang="nl-NL" sz="900" baseline="0"/>
            <a:t> "M": top active touch area to top VESA mounting points </a:t>
          </a:r>
          <a:endParaRPr lang="nl-NL" sz="900"/>
        </a:p>
      </xdr:txBody>
    </xdr:sp>
    <xdr:clientData/>
  </xdr:twoCellAnchor>
  <xdr:twoCellAnchor>
    <xdr:from>
      <xdr:col>4</xdr:col>
      <xdr:colOff>218515</xdr:colOff>
      <xdr:row>12</xdr:row>
      <xdr:rowOff>61632</xdr:rowOff>
    </xdr:from>
    <xdr:to>
      <xdr:col>7</xdr:col>
      <xdr:colOff>441795</xdr:colOff>
      <xdr:row>19</xdr:row>
      <xdr:rowOff>72000</xdr:rowOff>
    </xdr:to>
    <xdr:grpSp>
      <xdr:nvGrpSpPr>
        <xdr:cNvPr id="6" name="Groep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>
          <a:off x="1904440" y="2090457"/>
          <a:ext cx="2166380" cy="1448643"/>
          <a:chOff x="1905000" y="2087095"/>
          <a:chExt cx="2164699" cy="1444721"/>
        </a:xfrm>
      </xdr:grpSpPr>
      <xdr:sp macro="" textlink="">
        <xdr:nvSpPr>
          <xdr:cNvPr id="3" name="Rechthoek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/>
        </xdr:nvSpPr>
        <xdr:spPr>
          <a:xfrm>
            <a:off x="1932331" y="2118908"/>
            <a:ext cx="2103344" cy="1381346"/>
          </a:xfrm>
          <a:prstGeom prst="rect">
            <a:avLst/>
          </a:prstGeom>
          <a:noFill/>
          <a:ln w="6350">
            <a:solidFill>
              <a:srgbClr val="0000CC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  <xdr:sp macro="" textlink="">
        <xdr:nvSpPr>
          <xdr:cNvPr id="5" name="Ovaal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>
            <a:spLocks noChangeAspect="1"/>
          </xdr:cNvSpPr>
        </xdr:nvSpPr>
        <xdr:spPr>
          <a:xfrm>
            <a:off x="1905000" y="2087095"/>
            <a:ext cx="72000" cy="72000"/>
          </a:xfrm>
          <a:prstGeom prst="ellipse">
            <a:avLst/>
          </a:prstGeom>
          <a:noFill/>
          <a:ln w="6350">
            <a:solidFill>
              <a:srgbClr val="0000CC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" name="Ovaal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SpPr>
            <a:spLocks noChangeAspect="1"/>
          </xdr:cNvSpPr>
        </xdr:nvSpPr>
        <xdr:spPr>
          <a:xfrm>
            <a:off x="3997699" y="2087095"/>
            <a:ext cx="72000" cy="72000"/>
          </a:xfrm>
          <a:prstGeom prst="ellipse">
            <a:avLst/>
          </a:prstGeom>
          <a:noFill/>
          <a:ln w="6350">
            <a:solidFill>
              <a:srgbClr val="0000CC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0" name="Ovaal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>
            <a:spLocks noChangeAspect="1"/>
          </xdr:cNvSpPr>
        </xdr:nvSpPr>
        <xdr:spPr>
          <a:xfrm>
            <a:off x="1905000" y="3459816"/>
            <a:ext cx="72000" cy="72000"/>
          </a:xfrm>
          <a:prstGeom prst="ellipse">
            <a:avLst/>
          </a:prstGeom>
          <a:noFill/>
          <a:ln w="6350">
            <a:solidFill>
              <a:srgbClr val="0000CC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1" name="Ovaal 20">
            <a:extLst>
              <a:ext uri="{FF2B5EF4-FFF2-40B4-BE49-F238E27FC236}">
                <a16:creationId xmlns:a16="http://schemas.microsoft.com/office/drawing/2014/main" xmlns="" id="{00000000-0008-0000-0000-000015000000}"/>
              </a:ext>
            </a:extLst>
          </xdr:cNvPr>
          <xdr:cNvSpPr>
            <a:spLocks noChangeAspect="1"/>
          </xdr:cNvSpPr>
        </xdr:nvSpPr>
        <xdr:spPr>
          <a:xfrm>
            <a:off x="3997699" y="3459816"/>
            <a:ext cx="72000" cy="72000"/>
          </a:xfrm>
          <a:prstGeom prst="ellipse">
            <a:avLst/>
          </a:prstGeom>
          <a:noFill/>
          <a:ln w="6350">
            <a:solidFill>
              <a:srgbClr val="0000CC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0</xdr:col>
      <xdr:colOff>23813</xdr:colOff>
      <xdr:row>0</xdr:row>
      <xdr:rowOff>35720</xdr:rowOff>
    </xdr:from>
    <xdr:to>
      <xdr:col>4</xdr:col>
      <xdr:colOff>505032</xdr:colOff>
      <xdr:row>2</xdr:row>
      <xdr:rowOff>141222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35720"/>
          <a:ext cx="2160000" cy="486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561975</xdr:colOff>
      <xdr:row>14</xdr:row>
      <xdr:rowOff>123825</xdr:rowOff>
    </xdr:from>
    <xdr:to>
      <xdr:col>19</xdr:col>
      <xdr:colOff>285750</xdr:colOff>
      <xdr:row>48</xdr:row>
      <xdr:rowOff>72390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844"/>
        <a:stretch/>
      </xdr:blipFill>
      <xdr:spPr>
        <a:xfrm>
          <a:off x="9115425" y="3171825"/>
          <a:ext cx="7772400" cy="6425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49"/>
  <sheetViews>
    <sheetView tabSelected="1" view="pageBreakPreview" topLeftCell="A4" zoomScaleNormal="170" zoomScaleSheetLayoutView="100" workbookViewId="0">
      <selection activeCell="A13" sqref="A13"/>
    </sheetView>
  </sheetViews>
  <sheetFormatPr defaultRowHeight="15" x14ac:dyDescent="0.25"/>
  <cols>
    <col min="2" max="2" width="3.7109375" customWidth="1"/>
    <col min="3" max="3" width="2.7109375" customWidth="1"/>
    <col min="4" max="9" width="9.7109375" customWidth="1"/>
    <col min="10" max="10" width="2.7109375" customWidth="1"/>
    <col min="11" max="11" width="3.7109375" customWidth="1"/>
  </cols>
  <sheetData>
    <row r="4" spans="1:12" ht="15.75" thickBot="1" x14ac:dyDescent="0.3">
      <c r="E4" s="97" t="s">
        <v>37</v>
      </c>
      <c r="F4" s="97"/>
      <c r="G4" s="97"/>
      <c r="H4" s="97"/>
    </row>
    <row r="5" spans="1:12" ht="15.75" thickBot="1" x14ac:dyDescent="0.3">
      <c r="E5" s="94" t="s">
        <v>126</v>
      </c>
      <c r="F5" s="95"/>
      <c r="G5" s="95"/>
      <c r="H5" s="96"/>
      <c r="L5" s="55">
        <f>VLOOKUP(E5,DB!A2:K90,11,0)</f>
        <v>82.2</v>
      </c>
    </row>
    <row r="6" spans="1:12" ht="3.95" customHeight="1" x14ac:dyDescent="0.25">
      <c r="E6" s="35"/>
      <c r="F6" s="35"/>
      <c r="G6" s="35"/>
      <c r="H6" s="35"/>
    </row>
    <row r="7" spans="1:12" x14ac:dyDescent="0.25">
      <c r="D7" s="54" t="s">
        <v>29</v>
      </c>
      <c r="E7" s="49" t="str">
        <f>IF(L5&lt;23,"Too light",IF(AND(L5&gt;23,L5&lt;40),"480A13",IF(AND(L5&gt;40,L5&lt;69),"480A12",IF(AND(L5&gt;69.1,L5&lt;95),"480A14",IF(AND(L5&gt;90,L5&lt;127),"484A08",IF(AND(L5&gt;127,L5&lt;169),"484A09",IF(L5&gt;169,"Too heavy")))))))</f>
        <v>480A14</v>
      </c>
      <c r="F7" s="53" t="str">
        <f>VLOOKUP(E7,DB!P2:S17,2,0)</f>
        <v>BalanceBox® 400-90 (69-95KG) INCL WALL COVER</v>
      </c>
      <c r="G7" s="52"/>
      <c r="H7" s="52"/>
      <c r="I7" s="52"/>
    </row>
    <row r="8" spans="1:12" x14ac:dyDescent="0.25">
      <c r="E8" s="49" t="str">
        <f>IF(VLOOKUP(E5,DB!A1:K200,10,0)=4.2,"481A21",IF(VLOOKUP(E5,DB!A1:K200,9,0)=4.6,"481A19","3rd party"))</f>
        <v>481A21</v>
      </c>
      <c r="F8" s="53" t="str">
        <f>IF(E8="3rd party","VESA bracket supplied by screen manufacturer",VLOOKUP(E8,DB!R2:S17,2,0))</f>
        <v>BalanceBox® 400 FLATSCREEN / VESA INTERFACE</v>
      </c>
      <c r="G8" s="52"/>
      <c r="H8" s="52"/>
      <c r="I8" s="52"/>
    </row>
    <row r="9" spans="1:12" ht="3.95" customHeight="1" thickBot="1" x14ac:dyDescent="0.3"/>
    <row r="10" spans="1:12" ht="12" customHeight="1" thickBot="1" x14ac:dyDescent="0.3">
      <c r="C10" s="13"/>
      <c r="D10" s="14"/>
      <c r="E10" s="14"/>
      <c r="F10" s="14"/>
      <c r="G10" s="14"/>
      <c r="H10" s="22"/>
      <c r="I10" s="14"/>
      <c r="J10" s="15"/>
    </row>
    <row r="11" spans="1:12" ht="15.75" thickBot="1" x14ac:dyDescent="0.3">
      <c r="A11" s="31" t="s">
        <v>7</v>
      </c>
      <c r="B11" s="31"/>
      <c r="C11" s="32"/>
      <c r="D11" s="2"/>
      <c r="E11" s="3"/>
      <c r="F11" s="3"/>
      <c r="G11" s="11">
        <f>IFERROR(VLOOKUP(E5,DB!A3:E127,3,0),"")</f>
        <v>285</v>
      </c>
      <c r="H11" s="57" t="s">
        <v>2</v>
      </c>
      <c r="I11" s="4"/>
      <c r="J11" s="16"/>
      <c r="K11" s="12"/>
      <c r="L11" s="27"/>
    </row>
    <row r="12" spans="1:12" ht="18" thickBot="1" x14ac:dyDescent="0.3">
      <c r="A12" s="26" t="s">
        <v>6</v>
      </c>
      <c r="C12" s="19"/>
      <c r="D12" s="5"/>
      <c r="E12" s="6"/>
      <c r="F12" s="6"/>
      <c r="G12" s="25">
        <f>G11/25.4</f>
        <v>11.220472440944883</v>
      </c>
      <c r="I12" s="7"/>
      <c r="J12" s="17"/>
    </row>
    <row r="13" spans="1:12" ht="15.75" thickBot="1" x14ac:dyDescent="0.3">
      <c r="A13" s="56">
        <v>2050</v>
      </c>
      <c r="C13" s="19"/>
      <c r="D13" s="5"/>
      <c r="E13" s="6"/>
      <c r="F13" s="6"/>
      <c r="G13" s="6"/>
      <c r="H13" s="6"/>
      <c r="I13" s="7"/>
      <c r="J13" s="69"/>
      <c r="K13" s="5"/>
      <c r="L13" s="25"/>
    </row>
    <row r="14" spans="1:12" ht="17.25" x14ac:dyDescent="0.25">
      <c r="A14" s="25">
        <f>A13/25.4</f>
        <v>80.708661417322844</v>
      </c>
      <c r="C14" s="19"/>
      <c r="D14" s="5"/>
      <c r="E14" s="6"/>
      <c r="F14" s="71" t="s">
        <v>76</v>
      </c>
      <c r="G14" s="72" t="s">
        <v>76</v>
      </c>
      <c r="H14" s="6"/>
      <c r="I14" s="7"/>
      <c r="J14" s="17"/>
      <c r="K14" s="6"/>
      <c r="L14" s="70" t="str">
        <f>IF(E7="480A02","BalanceBox 400",IF(E7="480A03","BalanceBox 400",IF(E7="480A04","BalanceBox 400","")))</f>
        <v/>
      </c>
    </row>
    <row r="15" spans="1:12" ht="15.75" thickBot="1" x14ac:dyDescent="0.3">
      <c r="C15" s="19"/>
      <c r="D15" s="5"/>
      <c r="E15" s="6"/>
      <c r="F15" s="6"/>
      <c r="G15" s="6"/>
      <c r="H15" s="6"/>
      <c r="I15" s="7"/>
      <c r="J15" s="17"/>
    </row>
    <row r="16" spans="1:12" ht="18" thickBot="1" x14ac:dyDescent="0.3">
      <c r="A16" s="33" t="s">
        <v>5</v>
      </c>
      <c r="B16" s="31"/>
      <c r="C16" s="32"/>
      <c r="D16" s="30" t="s">
        <v>0</v>
      </c>
      <c r="E16" s="6"/>
      <c r="F16" s="6"/>
      <c r="G16" s="6"/>
      <c r="H16" s="6"/>
      <c r="I16" s="7"/>
      <c r="J16" s="17"/>
      <c r="L16" s="28"/>
    </row>
    <row r="17" spans="1:13" ht="15.75" thickBot="1" x14ac:dyDescent="0.3">
      <c r="A17" s="11">
        <f>IF(E7="484A08",A13-650,IF(E7="484A07",A13-650,IF(E7="484A09",A13-650,IF(E7="480A12",A13-400,IF(E7="480A13",A13-400,IF(E7="480A14",A13-400,"error"))))))</f>
        <v>1650</v>
      </c>
      <c r="C17" s="19"/>
      <c r="D17" s="11">
        <f>IFERROR(VLOOKUP(E5,DB!A3:E127,5,0),"")</f>
        <v>930</v>
      </c>
      <c r="E17" s="6"/>
      <c r="F17" s="6"/>
      <c r="G17" s="6"/>
      <c r="H17" s="6"/>
      <c r="I17" s="7"/>
      <c r="J17" s="17"/>
    </row>
    <row r="18" spans="1:13" x14ac:dyDescent="0.25">
      <c r="A18" s="25">
        <f>A17/25.4</f>
        <v>64.960629921259851</v>
      </c>
      <c r="C18" s="19"/>
      <c r="D18" s="29">
        <f>D17/25.4</f>
        <v>36.614173228346459</v>
      </c>
      <c r="E18" s="6"/>
      <c r="F18" s="6"/>
      <c r="G18" s="6"/>
      <c r="H18" s="6"/>
      <c r="I18" s="7"/>
      <c r="J18" s="17"/>
    </row>
    <row r="19" spans="1:13" ht="15.75" thickBot="1" x14ac:dyDescent="0.3">
      <c r="C19" s="19"/>
      <c r="D19" s="5"/>
      <c r="E19" s="6"/>
      <c r="F19" s="6"/>
      <c r="G19" s="6"/>
      <c r="H19" s="6"/>
      <c r="I19" s="7"/>
      <c r="J19" s="17"/>
    </row>
    <row r="20" spans="1:13" ht="15.75" thickBot="1" x14ac:dyDescent="0.3">
      <c r="C20" s="19"/>
      <c r="D20" s="5"/>
      <c r="E20" s="6"/>
      <c r="F20" s="6"/>
      <c r="G20" s="6"/>
      <c r="H20" s="6"/>
      <c r="I20" s="7"/>
      <c r="J20" s="17"/>
      <c r="L20" s="24">
        <f>IF(E7="484A08",A13-(G11+740),IF(E7="484A07",A13-(G11+740),IF(E7="484A09",A13-(G11+740),IF(E7="480A12",A13-(G11-40),IF(E7="480A13",A13-(G11-40),IF(E7="480A14",A13-(G11-40),"error"))))))</f>
        <v>1805</v>
      </c>
    </row>
    <row r="21" spans="1:13" x14ac:dyDescent="0.25">
      <c r="C21" s="19"/>
      <c r="D21" s="5"/>
      <c r="E21" s="73"/>
      <c r="F21" s="73"/>
      <c r="G21" s="73"/>
      <c r="H21" s="73"/>
      <c r="I21" s="7"/>
      <c r="J21" s="17"/>
      <c r="L21" s="25">
        <f>L20/25.4</f>
        <v>71.062992125984252</v>
      </c>
    </row>
    <row r="22" spans="1:13" ht="17.25" x14ac:dyDescent="0.25">
      <c r="C22" s="19"/>
      <c r="D22" s="5"/>
      <c r="E22" s="74" t="s">
        <v>76</v>
      </c>
      <c r="F22" s="75" t="s">
        <v>76</v>
      </c>
      <c r="G22" s="75" t="s">
        <v>76</v>
      </c>
      <c r="H22" s="76" t="s">
        <v>76</v>
      </c>
      <c r="I22" s="7"/>
      <c r="J22" s="17"/>
      <c r="L22" s="77" t="str">
        <f>IF(E7="484A07","BalanceBox 650",IF(E7="484A08","BalanceBox 650",IF(E7="484A09","BalanceBox 650","")))</f>
        <v/>
      </c>
    </row>
    <row r="23" spans="1:13" ht="15.75" thickBot="1" x14ac:dyDescent="0.3">
      <c r="C23" s="19"/>
      <c r="D23" s="8"/>
      <c r="E23" s="9"/>
      <c r="F23" s="9"/>
      <c r="G23" s="9"/>
      <c r="H23" s="6"/>
      <c r="I23" s="10"/>
      <c r="J23" s="17"/>
    </row>
    <row r="24" spans="1:13" ht="12" customHeight="1" thickBot="1" x14ac:dyDescent="0.3">
      <c r="C24" s="20"/>
      <c r="D24" s="21"/>
      <c r="E24" s="22"/>
      <c r="F24" s="22"/>
      <c r="G24" s="22"/>
      <c r="H24" s="34" t="s">
        <v>17</v>
      </c>
      <c r="I24" s="23"/>
      <c r="J24" s="18"/>
    </row>
    <row r="25" spans="1:13" ht="15.75" thickBot="1" x14ac:dyDescent="0.3">
      <c r="A25" s="78"/>
      <c r="B25" s="78"/>
      <c r="C25" s="79"/>
      <c r="D25" s="80"/>
      <c r="E25" s="79"/>
      <c r="F25" s="79"/>
      <c r="G25" s="79"/>
      <c r="H25" s="81">
        <f>A13-D17</f>
        <v>1120</v>
      </c>
      <c r="I25" s="82"/>
      <c r="J25" s="79"/>
      <c r="K25" s="83"/>
      <c r="L25" s="83"/>
      <c r="M25" s="83"/>
    </row>
    <row r="26" spans="1:13" x14ac:dyDescent="0.25">
      <c r="A26" s="78"/>
      <c r="B26" s="78"/>
      <c r="C26" s="78"/>
      <c r="D26" s="84"/>
      <c r="E26" s="78"/>
      <c r="F26" s="78"/>
      <c r="G26" s="78"/>
      <c r="H26" s="85">
        <f>H25/25.4</f>
        <v>44.094488188976378</v>
      </c>
      <c r="I26" s="86"/>
      <c r="J26" s="78"/>
      <c r="K26" s="83"/>
      <c r="L26" s="83"/>
      <c r="M26" s="83"/>
    </row>
    <row r="27" spans="1:13" x14ac:dyDescent="0.25">
      <c r="A27" s="83"/>
      <c r="B27" s="83"/>
      <c r="C27" s="78"/>
      <c r="D27" s="84"/>
      <c r="E27" s="78"/>
      <c r="F27" s="78"/>
      <c r="G27" s="78"/>
      <c r="H27" s="78"/>
      <c r="I27" s="86"/>
      <c r="J27" s="78"/>
      <c r="K27" s="83"/>
      <c r="L27" s="83"/>
      <c r="M27" s="83"/>
    </row>
    <row r="28" spans="1:13" ht="15.75" thickBot="1" x14ac:dyDescent="0.3">
      <c r="A28" s="83"/>
      <c r="B28" s="83"/>
      <c r="C28" s="78"/>
      <c r="D28" s="87"/>
      <c r="E28" s="88"/>
      <c r="F28" s="88"/>
      <c r="G28" s="88"/>
      <c r="H28" s="88"/>
      <c r="I28" s="86"/>
      <c r="J28" s="78"/>
      <c r="K28" s="83"/>
      <c r="L28" s="83"/>
      <c r="M28" s="83"/>
    </row>
    <row r="29" spans="1:13" ht="18" thickBot="1" x14ac:dyDescent="0.3">
      <c r="A29" s="83"/>
      <c r="B29" s="83"/>
      <c r="C29" s="78"/>
      <c r="D29" s="83"/>
      <c r="E29" s="78"/>
      <c r="F29" s="78"/>
      <c r="G29" s="78"/>
      <c r="H29" s="89"/>
      <c r="I29" s="90" t="s">
        <v>4</v>
      </c>
      <c r="J29" s="78"/>
      <c r="K29" s="83"/>
      <c r="L29" s="83"/>
      <c r="M29" s="83"/>
    </row>
    <row r="30" spans="1:13" ht="15.75" thickBot="1" x14ac:dyDescent="0.3">
      <c r="A30" s="83"/>
      <c r="B30" s="83"/>
      <c r="C30" s="83"/>
      <c r="D30" s="83"/>
      <c r="E30" s="83"/>
      <c r="F30" s="83"/>
      <c r="G30" s="83"/>
      <c r="H30" s="83"/>
      <c r="I30" s="81">
        <f>IF(E7="484A08",A13-(D17+650),IF(E7="484A07",A13-(D17+650),IF(E7="484A09",A13-(D17+650),IF(E7="480A12",A13-(D17+400),IF(E7="480A13",A13-(D17+400),IF(E7="480A14",A13-(D17+400),"error"))))))</f>
        <v>720</v>
      </c>
      <c r="J30" s="83"/>
      <c r="K30" s="83"/>
      <c r="L30" s="83"/>
      <c r="M30" s="83"/>
    </row>
    <row r="31" spans="1:13" x14ac:dyDescent="0.25">
      <c r="A31" s="83"/>
      <c r="B31" s="83"/>
      <c r="C31" s="83"/>
      <c r="D31" s="83"/>
      <c r="E31" s="83"/>
      <c r="F31" s="83"/>
      <c r="G31" s="83"/>
      <c r="H31" s="83"/>
      <c r="I31" s="85">
        <f>I30/25.4</f>
        <v>28.346456692913389</v>
      </c>
      <c r="J31" s="83"/>
      <c r="K31" s="83"/>
      <c r="L31" s="83"/>
      <c r="M31" s="83"/>
    </row>
    <row r="32" spans="1:13" x14ac:dyDescent="0.2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</row>
    <row r="33" spans="1:13" x14ac:dyDescent="0.2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spans="1:13" x14ac:dyDescent="0.2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</row>
    <row r="35" spans="1:13" ht="15.75" thickBot="1" x14ac:dyDescent="0.3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 ht="15.75" thickTop="1" x14ac:dyDescent="0.25">
      <c r="A36" s="83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83"/>
      <c r="M36" s="83"/>
    </row>
    <row r="37" spans="1:13" x14ac:dyDescent="0.2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13" x14ac:dyDescent="0.25">
      <c r="A38" s="83"/>
      <c r="B38" s="83"/>
      <c r="C38" s="83"/>
      <c r="D38" s="92" t="s">
        <v>8</v>
      </c>
      <c r="E38" s="83" t="s">
        <v>10</v>
      </c>
      <c r="F38" s="83"/>
      <c r="G38" s="83"/>
      <c r="H38" s="83"/>
      <c r="I38" s="83"/>
      <c r="J38" s="83"/>
      <c r="K38" s="83"/>
      <c r="L38" s="83"/>
      <c r="M38" s="83"/>
    </row>
    <row r="39" spans="1:13" x14ac:dyDescent="0.25">
      <c r="A39" s="83"/>
      <c r="B39" s="83"/>
      <c r="C39" s="83"/>
      <c r="D39" s="92" t="s">
        <v>9</v>
      </c>
      <c r="E39" s="83" t="s">
        <v>11</v>
      </c>
      <c r="F39" s="83"/>
      <c r="G39" s="83"/>
      <c r="H39" s="83"/>
      <c r="I39" s="83"/>
      <c r="J39" s="83"/>
      <c r="K39" s="83"/>
      <c r="L39" s="83"/>
      <c r="M39" s="83"/>
    </row>
    <row r="40" spans="1:13" x14ac:dyDescent="0.25">
      <c r="A40" s="83"/>
      <c r="B40" s="83"/>
      <c r="C40" s="83"/>
      <c r="D40" s="92" t="s">
        <v>0</v>
      </c>
      <c r="E40" s="83" t="s">
        <v>12</v>
      </c>
      <c r="F40" s="83"/>
      <c r="G40" s="83"/>
      <c r="H40" s="83"/>
      <c r="I40" s="83"/>
      <c r="J40" s="83"/>
      <c r="K40" s="83"/>
      <c r="L40" s="83"/>
      <c r="M40" s="83"/>
    </row>
    <row r="41" spans="1:13" x14ac:dyDescent="0.25">
      <c r="A41" s="83"/>
      <c r="B41" s="83"/>
      <c r="C41" s="83"/>
      <c r="D41" s="92" t="s">
        <v>2</v>
      </c>
      <c r="E41" s="83" t="s">
        <v>39</v>
      </c>
      <c r="F41" s="83"/>
      <c r="G41" s="83"/>
      <c r="H41" s="83"/>
      <c r="I41" s="83"/>
      <c r="J41" s="83"/>
      <c r="K41" s="83"/>
      <c r="L41" s="83"/>
      <c r="M41" s="83"/>
    </row>
    <row r="42" spans="1:13" x14ac:dyDescent="0.2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</row>
    <row r="43" spans="1:13" x14ac:dyDescent="0.2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</row>
    <row r="44" spans="1:13" x14ac:dyDescent="0.2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</row>
    <row r="45" spans="1:13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</row>
    <row r="46" spans="1:13" x14ac:dyDescent="0.2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</row>
    <row r="47" spans="1:13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spans="1:13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</row>
    <row r="49" spans="1:13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</row>
  </sheetData>
  <sheetProtection selectLockedCells="1"/>
  <mergeCells count="2">
    <mergeCell ref="E5:H5"/>
    <mergeCell ref="E4:H4"/>
  </mergeCells>
  <conditionalFormatting sqref="L14:L19">
    <cfRule type="expression" dxfId="4" priority="6">
      <formula>IF($L$14="BalanceBox 400",1,0)</formula>
    </cfRule>
  </conditionalFormatting>
  <conditionalFormatting sqref="H14:K14">
    <cfRule type="expression" dxfId="3" priority="7">
      <formula>IF($L$14="BalanceBox 400",1,0)</formula>
    </cfRule>
  </conditionalFormatting>
  <conditionalFormatting sqref="F14:G14">
    <cfRule type="expression" dxfId="2" priority="3">
      <formula>IF($L$14="BalanceBox 400",1,0)</formula>
    </cfRule>
  </conditionalFormatting>
  <conditionalFormatting sqref="E22:H22">
    <cfRule type="expression" dxfId="1" priority="2">
      <formula>IF($L$22="BalanceBox 650",1,0)</formula>
    </cfRule>
  </conditionalFormatting>
  <conditionalFormatting sqref="I22:K22">
    <cfRule type="expression" dxfId="0" priority="1">
      <formula>IF($L$22="BalanceBox 650",1,0)</formula>
    </cfRule>
  </conditionalFormatting>
  <dataValidations count="1">
    <dataValidation type="list" allowBlank="1" showInputMessage="1" showErrorMessage="1" sqref="A13">
      <formula1>"CHOOSE,2600,2550,2500,2450,2400,2361,2350,2300,2250,2200,2190,2180,2170,2160,2150,2140,2130,2120,2110,2100,2090,2080,2070,2060,2050,2040,2030,2020,2010,2000,1950,1900,1850,1800,1750,1700,1650,1600,1550,1500"</formula1>
    </dataValidation>
  </dataValidation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DB!$A$3:$A$127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0"/>
  <sheetViews>
    <sheetView zoomScale="150" zoomScaleNormal="150" workbookViewId="0">
      <pane ySplit="1" topLeftCell="A14" activePane="bottomLeft" state="frozen"/>
      <selection pane="bottomLeft" activeCell="K22" sqref="K22"/>
    </sheetView>
  </sheetViews>
  <sheetFormatPr defaultRowHeight="15" x14ac:dyDescent="0.25"/>
  <cols>
    <col min="1" max="1" width="37.42578125" bestFit="1" customWidth="1"/>
    <col min="2" max="2" width="7.5703125" style="1" customWidth="1"/>
    <col min="3" max="3" width="9.7109375" style="1" customWidth="1"/>
    <col min="4" max="4" width="9.140625" style="64"/>
    <col min="5" max="5" width="9.7109375" style="1" customWidth="1"/>
    <col min="6" max="13" width="9.140625" style="1"/>
    <col min="17" max="17" width="48.85546875" bestFit="1" customWidth="1"/>
    <col min="19" max="19" width="44.42578125" bestFit="1" customWidth="1"/>
  </cols>
  <sheetData>
    <row r="1" spans="1:19" ht="75" x14ac:dyDescent="0.25">
      <c r="A1" s="36" t="s">
        <v>125</v>
      </c>
      <c r="B1" s="37" t="s">
        <v>124</v>
      </c>
      <c r="C1" s="37" t="s">
        <v>38</v>
      </c>
      <c r="D1" s="61" t="s">
        <v>62</v>
      </c>
      <c r="E1" s="37" t="s">
        <v>3</v>
      </c>
      <c r="F1" s="37" t="s">
        <v>15</v>
      </c>
      <c r="G1" s="37" t="s">
        <v>14</v>
      </c>
      <c r="H1" s="37" t="s">
        <v>22</v>
      </c>
      <c r="I1" s="37" t="s">
        <v>23</v>
      </c>
      <c r="J1" s="37" t="s">
        <v>26</v>
      </c>
      <c r="K1" s="38" t="s">
        <v>28</v>
      </c>
      <c r="L1" s="67" t="s">
        <v>103</v>
      </c>
      <c r="M1" s="67" t="s">
        <v>63</v>
      </c>
    </row>
    <row r="2" spans="1:19" x14ac:dyDescent="0.25">
      <c r="A2" s="39"/>
      <c r="B2" s="43"/>
      <c r="C2" s="40" t="s">
        <v>2</v>
      </c>
      <c r="D2" s="62" t="s">
        <v>1</v>
      </c>
      <c r="E2" s="40" t="s">
        <v>0</v>
      </c>
      <c r="F2" s="41" t="s">
        <v>16</v>
      </c>
      <c r="G2" s="41" t="s">
        <v>13</v>
      </c>
      <c r="H2" s="41" t="s">
        <v>24</v>
      </c>
      <c r="I2" s="41" t="s">
        <v>25</v>
      </c>
      <c r="J2" s="41" t="s">
        <v>27</v>
      </c>
      <c r="K2" s="42" t="s">
        <v>16</v>
      </c>
      <c r="L2" s="41"/>
      <c r="M2" s="41"/>
      <c r="P2" s="50" t="s">
        <v>118</v>
      </c>
      <c r="Q2" t="s">
        <v>121</v>
      </c>
      <c r="R2" t="s">
        <v>33</v>
      </c>
      <c r="S2" t="s">
        <v>35</v>
      </c>
    </row>
    <row r="3" spans="1:19" x14ac:dyDescent="0.25">
      <c r="A3" s="39" t="s">
        <v>18</v>
      </c>
      <c r="B3" s="43">
        <v>55</v>
      </c>
      <c r="C3" s="43">
        <v>141</v>
      </c>
      <c r="D3" s="63">
        <v>1210</v>
      </c>
      <c r="E3" s="43">
        <v>680</v>
      </c>
      <c r="F3" s="43">
        <v>1290</v>
      </c>
      <c r="G3" s="43">
        <v>782</v>
      </c>
      <c r="H3" s="43">
        <v>75</v>
      </c>
      <c r="I3" s="43">
        <v>42.1</v>
      </c>
      <c r="J3" s="43">
        <v>4.2</v>
      </c>
      <c r="K3" s="44">
        <f>I3+J3+L3</f>
        <v>46.300000000000004</v>
      </c>
      <c r="L3" s="43"/>
      <c r="M3" s="43"/>
      <c r="P3" s="51" t="s">
        <v>119</v>
      </c>
      <c r="Q3" t="s">
        <v>122</v>
      </c>
      <c r="R3" t="s">
        <v>33</v>
      </c>
      <c r="S3" t="s">
        <v>35</v>
      </c>
    </row>
    <row r="4" spans="1:19" x14ac:dyDescent="0.25">
      <c r="A4" s="39" t="s">
        <v>19</v>
      </c>
      <c r="B4" s="43">
        <v>65</v>
      </c>
      <c r="C4" s="43">
        <v>215</v>
      </c>
      <c r="D4" s="63">
        <v>1428</v>
      </c>
      <c r="E4" s="43">
        <v>803</v>
      </c>
      <c r="F4" s="43">
        <v>1536</v>
      </c>
      <c r="G4" s="43">
        <v>931</v>
      </c>
      <c r="H4" s="43">
        <v>85</v>
      </c>
      <c r="I4" s="43">
        <v>60.6</v>
      </c>
      <c r="J4" s="43">
        <v>4.2</v>
      </c>
      <c r="K4" s="44">
        <f t="shared" ref="K4:K67" si="0">I4+J4+L4</f>
        <v>64.8</v>
      </c>
      <c r="L4" s="43"/>
      <c r="M4" s="43"/>
      <c r="P4" s="51" t="s">
        <v>120</v>
      </c>
      <c r="Q4" t="s">
        <v>123</v>
      </c>
      <c r="R4" t="s">
        <v>33</v>
      </c>
      <c r="S4" t="s">
        <v>35</v>
      </c>
    </row>
    <row r="5" spans="1:19" x14ac:dyDescent="0.25">
      <c r="A5" s="39" t="s">
        <v>20</v>
      </c>
      <c r="B5" s="43">
        <v>70</v>
      </c>
      <c r="C5" s="43">
        <v>240</v>
      </c>
      <c r="D5" s="63">
        <v>1549</v>
      </c>
      <c r="E5" s="43">
        <v>872</v>
      </c>
      <c r="F5" s="43">
        <v>1637</v>
      </c>
      <c r="G5" s="43">
        <v>981</v>
      </c>
      <c r="H5" s="43">
        <v>96</v>
      </c>
      <c r="I5" s="43">
        <v>72</v>
      </c>
      <c r="J5" s="43">
        <v>4.2</v>
      </c>
      <c r="K5" s="44">
        <f t="shared" si="0"/>
        <v>76.2</v>
      </c>
      <c r="L5" s="43"/>
      <c r="M5" s="43"/>
      <c r="P5" s="51" t="s">
        <v>30</v>
      </c>
      <c r="Q5" t="s">
        <v>108</v>
      </c>
      <c r="R5" t="s">
        <v>34</v>
      </c>
      <c r="S5" t="s">
        <v>36</v>
      </c>
    </row>
    <row r="6" spans="1:19" x14ac:dyDescent="0.25">
      <c r="A6" s="39" t="s">
        <v>88</v>
      </c>
      <c r="B6" s="93">
        <v>55</v>
      </c>
      <c r="C6" s="43">
        <v>72.7</v>
      </c>
      <c r="D6" s="63">
        <v>1210</v>
      </c>
      <c r="E6" s="43">
        <v>680</v>
      </c>
      <c r="F6" s="43">
        <v>1291.7</v>
      </c>
      <c r="G6" s="43">
        <v>762.5</v>
      </c>
      <c r="H6" s="43">
        <v>89.3</v>
      </c>
      <c r="I6" s="43">
        <v>40.5</v>
      </c>
      <c r="J6" s="43">
        <v>4.2</v>
      </c>
      <c r="K6" s="44">
        <f t="shared" si="0"/>
        <v>44.7</v>
      </c>
      <c r="L6" s="43"/>
      <c r="M6" s="43"/>
      <c r="P6" s="51" t="s">
        <v>31</v>
      </c>
      <c r="Q6" t="s">
        <v>109</v>
      </c>
      <c r="R6" t="s">
        <v>34</v>
      </c>
      <c r="S6" t="s">
        <v>36</v>
      </c>
    </row>
    <row r="7" spans="1:19" x14ac:dyDescent="0.25">
      <c r="A7" s="39" t="s">
        <v>87</v>
      </c>
      <c r="B7" s="93">
        <v>65</v>
      </c>
      <c r="C7" s="43">
        <v>177.7</v>
      </c>
      <c r="D7" s="63">
        <v>1428</v>
      </c>
      <c r="E7" s="43">
        <v>803</v>
      </c>
      <c r="F7" s="43">
        <v>1510.5</v>
      </c>
      <c r="G7" s="43">
        <v>886.5</v>
      </c>
      <c r="H7" s="43">
        <v>122</v>
      </c>
      <c r="I7" s="43">
        <v>55.3</v>
      </c>
      <c r="J7" s="43">
        <v>4.2</v>
      </c>
      <c r="K7" s="44">
        <f t="shared" si="0"/>
        <v>59.5</v>
      </c>
      <c r="L7" s="43"/>
      <c r="M7" s="43"/>
      <c r="P7" s="51" t="s">
        <v>32</v>
      </c>
      <c r="Q7" t="s">
        <v>110</v>
      </c>
      <c r="R7" t="s">
        <v>34</v>
      </c>
      <c r="S7" t="s">
        <v>36</v>
      </c>
    </row>
    <row r="8" spans="1:19" x14ac:dyDescent="0.25">
      <c r="A8" s="39" t="s">
        <v>85</v>
      </c>
      <c r="B8" s="93">
        <v>70</v>
      </c>
      <c r="C8" s="43">
        <v>177</v>
      </c>
      <c r="D8" s="63">
        <v>1540</v>
      </c>
      <c r="E8" s="43">
        <v>876</v>
      </c>
      <c r="F8" s="43">
        <v>1629</v>
      </c>
      <c r="G8" s="43">
        <v>990</v>
      </c>
      <c r="H8" s="43">
        <v>103</v>
      </c>
      <c r="I8" s="43">
        <v>65</v>
      </c>
      <c r="J8" s="43">
        <v>4.2</v>
      </c>
      <c r="K8" s="44">
        <f t="shared" si="0"/>
        <v>69.2</v>
      </c>
      <c r="L8" s="43"/>
      <c r="M8" s="43"/>
    </row>
    <row r="9" spans="1:19" x14ac:dyDescent="0.25">
      <c r="A9" s="39" t="s">
        <v>89</v>
      </c>
      <c r="B9" s="93">
        <v>75</v>
      </c>
      <c r="C9" s="43">
        <v>234.6</v>
      </c>
      <c r="D9" s="63">
        <v>1650</v>
      </c>
      <c r="E9" s="43">
        <v>928</v>
      </c>
      <c r="F9" s="43">
        <v>1752</v>
      </c>
      <c r="G9" s="43">
        <v>1005.7</v>
      </c>
      <c r="H9" s="43">
        <v>110</v>
      </c>
      <c r="I9" s="43">
        <v>79</v>
      </c>
      <c r="J9" s="43">
        <v>4.2</v>
      </c>
      <c r="K9" s="44">
        <f t="shared" si="0"/>
        <v>83.2</v>
      </c>
      <c r="L9" s="43"/>
      <c r="M9" s="43"/>
    </row>
    <row r="10" spans="1:19" x14ac:dyDescent="0.25">
      <c r="A10" s="39" t="s">
        <v>84</v>
      </c>
      <c r="B10" s="93">
        <v>80</v>
      </c>
      <c r="C10" s="68">
        <v>333</v>
      </c>
      <c r="D10" s="63">
        <v>1774</v>
      </c>
      <c r="E10" s="43">
        <v>1002</v>
      </c>
      <c r="F10" s="43">
        <v>1862.1</v>
      </c>
      <c r="G10" s="43">
        <v>1128</v>
      </c>
      <c r="H10" s="43">
        <v>104</v>
      </c>
      <c r="I10" s="43">
        <v>80</v>
      </c>
      <c r="J10" s="43">
        <v>4.2</v>
      </c>
      <c r="K10" s="44">
        <f t="shared" si="0"/>
        <v>84.2</v>
      </c>
      <c r="L10" s="43"/>
      <c r="M10" s="43"/>
    </row>
    <row r="11" spans="1:19" x14ac:dyDescent="0.25">
      <c r="A11" s="39" t="s">
        <v>21</v>
      </c>
      <c r="B11" s="93">
        <v>84</v>
      </c>
      <c r="C11" s="68">
        <v>328</v>
      </c>
      <c r="D11" s="63">
        <v>1867</v>
      </c>
      <c r="E11" s="43">
        <v>1053</v>
      </c>
      <c r="F11" s="43">
        <v>1954</v>
      </c>
      <c r="G11" s="43">
        <v>1156</v>
      </c>
      <c r="H11" s="43">
        <v>124</v>
      </c>
      <c r="I11" s="43">
        <v>108.6</v>
      </c>
      <c r="J11" s="43">
        <v>4.5999999999999996</v>
      </c>
      <c r="K11" s="44">
        <f t="shared" si="0"/>
        <v>113.19999999999999</v>
      </c>
      <c r="L11" s="43"/>
      <c r="M11" s="43"/>
    </row>
    <row r="12" spans="1:19" x14ac:dyDescent="0.25">
      <c r="A12" s="39" t="s">
        <v>83</v>
      </c>
      <c r="B12" s="93">
        <v>84</v>
      </c>
      <c r="C12" s="43">
        <v>326.5</v>
      </c>
      <c r="D12" s="63">
        <v>1867</v>
      </c>
      <c r="E12" s="43">
        <v>1053</v>
      </c>
      <c r="F12" s="43">
        <v>1955.4</v>
      </c>
      <c r="G12" s="43">
        <v>1141.4000000000001</v>
      </c>
      <c r="H12" s="43">
        <v>98.8</v>
      </c>
      <c r="I12" s="43">
        <v>95.1</v>
      </c>
      <c r="J12" s="43">
        <v>4.5999999999999996</v>
      </c>
      <c r="K12" s="44">
        <f t="shared" si="0"/>
        <v>99.699999999999989</v>
      </c>
      <c r="L12" s="43"/>
      <c r="M12" s="43"/>
    </row>
    <row r="13" spans="1:19" x14ac:dyDescent="0.25">
      <c r="A13" s="39" t="s">
        <v>104</v>
      </c>
      <c r="B13" s="93">
        <v>70</v>
      </c>
      <c r="C13" s="43">
        <v>266</v>
      </c>
      <c r="D13" s="63">
        <v>1541</v>
      </c>
      <c r="E13" s="43">
        <v>868</v>
      </c>
      <c r="F13" s="43">
        <v>1617</v>
      </c>
      <c r="G13" s="43">
        <v>1000</v>
      </c>
      <c r="H13" s="43">
        <v>83</v>
      </c>
      <c r="I13" s="43">
        <v>55</v>
      </c>
      <c r="J13" s="43">
        <v>6.2</v>
      </c>
      <c r="K13" s="44">
        <f t="shared" si="0"/>
        <v>61.2</v>
      </c>
      <c r="L13" s="43"/>
      <c r="M13" s="43"/>
    </row>
    <row r="14" spans="1:19" x14ac:dyDescent="0.25">
      <c r="A14" s="39" t="s">
        <v>105</v>
      </c>
      <c r="B14" s="93">
        <v>75</v>
      </c>
      <c r="C14" s="43">
        <v>261</v>
      </c>
      <c r="D14" s="63">
        <v>1652</v>
      </c>
      <c r="E14" s="43">
        <v>930</v>
      </c>
      <c r="F14" s="43">
        <v>1790</v>
      </c>
      <c r="G14" s="43">
        <v>1095</v>
      </c>
      <c r="H14" s="43">
        <v>108</v>
      </c>
      <c r="I14" s="43">
        <v>60.7</v>
      </c>
      <c r="J14" s="43">
        <v>6.2</v>
      </c>
      <c r="K14" s="44">
        <f t="shared" si="0"/>
        <v>66.900000000000006</v>
      </c>
      <c r="L14" s="43"/>
      <c r="M14" s="43"/>
    </row>
    <row r="15" spans="1:19" x14ac:dyDescent="0.25">
      <c r="A15" s="39" t="s">
        <v>106</v>
      </c>
      <c r="B15" s="93">
        <v>75</v>
      </c>
      <c r="C15" s="43">
        <v>261</v>
      </c>
      <c r="D15" s="63">
        <v>1652</v>
      </c>
      <c r="E15" s="43">
        <v>930</v>
      </c>
      <c r="F15" s="43">
        <v>1790</v>
      </c>
      <c r="G15" s="43">
        <v>1095</v>
      </c>
      <c r="H15" s="43">
        <v>108</v>
      </c>
      <c r="I15" s="43">
        <v>60.7</v>
      </c>
      <c r="J15" s="43">
        <v>6.2</v>
      </c>
      <c r="K15" s="44">
        <f t="shared" si="0"/>
        <v>66.900000000000006</v>
      </c>
      <c r="L15" s="43"/>
      <c r="M15" s="43"/>
    </row>
    <row r="16" spans="1:19" x14ac:dyDescent="0.25">
      <c r="A16" s="39" t="s">
        <v>107</v>
      </c>
      <c r="B16" s="93">
        <v>86</v>
      </c>
      <c r="C16" s="43">
        <v>324</v>
      </c>
      <c r="D16" s="63">
        <v>1895</v>
      </c>
      <c r="E16" s="43">
        <v>1066</v>
      </c>
      <c r="F16" s="43">
        <v>2039</v>
      </c>
      <c r="G16" s="43">
        <v>1236</v>
      </c>
      <c r="H16" s="43">
        <v>108</v>
      </c>
      <c r="I16" s="43">
        <v>77.8</v>
      </c>
      <c r="J16" s="43">
        <v>6.2</v>
      </c>
      <c r="K16" s="44">
        <f t="shared" si="0"/>
        <v>84</v>
      </c>
      <c r="L16" s="43"/>
      <c r="M16" s="43"/>
    </row>
    <row r="17" spans="1:13" x14ac:dyDescent="0.25">
      <c r="A17" s="39" t="s">
        <v>112</v>
      </c>
      <c r="B17" s="93">
        <v>65</v>
      </c>
      <c r="C17" s="43">
        <v>204</v>
      </c>
      <c r="D17" s="63" t="s">
        <v>117</v>
      </c>
      <c r="E17" s="43">
        <v>804</v>
      </c>
      <c r="F17" s="43">
        <v>1565</v>
      </c>
      <c r="G17" s="43">
        <v>967</v>
      </c>
      <c r="H17" s="43">
        <v>137</v>
      </c>
      <c r="I17" s="43">
        <v>47.5</v>
      </c>
      <c r="J17" s="43">
        <v>6.2</v>
      </c>
      <c r="K17" s="44">
        <f t="shared" si="0"/>
        <v>53.7</v>
      </c>
      <c r="L17" s="43"/>
      <c r="M17" s="43"/>
    </row>
    <row r="18" spans="1:13" x14ac:dyDescent="0.25">
      <c r="A18" s="39" t="s">
        <v>113</v>
      </c>
      <c r="B18" s="93">
        <v>70</v>
      </c>
      <c r="C18" s="43">
        <v>266</v>
      </c>
      <c r="D18" s="63">
        <v>1541</v>
      </c>
      <c r="E18" s="43">
        <v>868</v>
      </c>
      <c r="F18" s="43">
        <v>1617</v>
      </c>
      <c r="G18" s="43">
        <v>1000</v>
      </c>
      <c r="H18" s="43">
        <v>83</v>
      </c>
      <c r="I18" s="43">
        <v>55</v>
      </c>
      <c r="J18" s="43">
        <v>6.2</v>
      </c>
      <c r="K18" s="44">
        <f t="shared" si="0"/>
        <v>61.2</v>
      </c>
      <c r="L18" s="43"/>
      <c r="M18" s="43"/>
    </row>
    <row r="19" spans="1:13" x14ac:dyDescent="0.25">
      <c r="A19" s="39" t="s">
        <v>114</v>
      </c>
      <c r="B19" s="93">
        <v>75</v>
      </c>
      <c r="C19" s="43">
        <v>261</v>
      </c>
      <c r="D19" s="63">
        <v>1652</v>
      </c>
      <c r="E19" s="43">
        <v>930</v>
      </c>
      <c r="F19" s="43">
        <v>1790</v>
      </c>
      <c r="G19" s="43">
        <v>1095</v>
      </c>
      <c r="H19" s="43">
        <v>108</v>
      </c>
      <c r="I19" s="43">
        <v>60.7</v>
      </c>
      <c r="J19" s="43">
        <v>6.2</v>
      </c>
      <c r="K19" s="44">
        <f t="shared" si="0"/>
        <v>66.900000000000006</v>
      </c>
      <c r="L19" s="43"/>
      <c r="M19" s="43"/>
    </row>
    <row r="20" spans="1:13" x14ac:dyDescent="0.25">
      <c r="A20" s="39" t="s">
        <v>115</v>
      </c>
      <c r="B20" s="93">
        <v>75</v>
      </c>
      <c r="C20" s="43">
        <v>261</v>
      </c>
      <c r="D20" s="63">
        <v>1652</v>
      </c>
      <c r="E20" s="43">
        <v>930</v>
      </c>
      <c r="F20" s="43">
        <v>1790</v>
      </c>
      <c r="G20" s="43">
        <v>1095</v>
      </c>
      <c r="H20" s="43">
        <v>108</v>
      </c>
      <c r="I20" s="43">
        <v>60.7</v>
      </c>
      <c r="J20" s="43">
        <v>6.2</v>
      </c>
      <c r="K20" s="44">
        <f t="shared" si="0"/>
        <v>66.900000000000006</v>
      </c>
      <c r="L20" s="43"/>
      <c r="M20" s="43"/>
    </row>
    <row r="21" spans="1:13" x14ac:dyDescent="0.25">
      <c r="A21" s="39" t="s">
        <v>116</v>
      </c>
      <c r="B21" s="93">
        <v>86</v>
      </c>
      <c r="C21" s="43">
        <v>324</v>
      </c>
      <c r="D21" s="63">
        <v>1895</v>
      </c>
      <c r="E21" s="43">
        <v>1066</v>
      </c>
      <c r="F21" s="43">
        <v>2039</v>
      </c>
      <c r="G21" s="43">
        <v>1236</v>
      </c>
      <c r="H21" s="43">
        <v>108</v>
      </c>
      <c r="I21" s="43">
        <v>77.8</v>
      </c>
      <c r="J21" s="43">
        <v>6.2</v>
      </c>
      <c r="K21" s="44">
        <f t="shared" si="0"/>
        <v>84</v>
      </c>
      <c r="L21" s="43"/>
      <c r="M21" s="43"/>
    </row>
    <row r="22" spans="1:13" x14ac:dyDescent="0.25">
      <c r="A22" s="39" t="s">
        <v>126</v>
      </c>
      <c r="B22" s="43">
        <v>75</v>
      </c>
      <c r="C22" s="43">
        <v>285</v>
      </c>
      <c r="D22" s="63">
        <v>1652</v>
      </c>
      <c r="E22" s="43">
        <v>930</v>
      </c>
      <c r="F22" s="43">
        <v>1754</v>
      </c>
      <c r="G22" s="43">
        <v>1095</v>
      </c>
      <c r="H22" s="43">
        <v>124</v>
      </c>
      <c r="I22" s="43">
        <v>78</v>
      </c>
      <c r="J22" s="43">
        <v>4.2</v>
      </c>
      <c r="K22" s="44">
        <f t="shared" si="0"/>
        <v>82.2</v>
      </c>
      <c r="L22" s="43"/>
      <c r="M22" s="43"/>
    </row>
    <row r="23" spans="1:13" x14ac:dyDescent="0.25">
      <c r="A23" s="58" t="s">
        <v>52</v>
      </c>
      <c r="B23" s="93">
        <v>55</v>
      </c>
      <c r="C23" s="43">
        <v>127</v>
      </c>
      <c r="D23" s="63">
        <v>1210</v>
      </c>
      <c r="E23" s="43">
        <v>680</v>
      </c>
      <c r="F23" s="43">
        <v>1330</v>
      </c>
      <c r="G23" s="43">
        <v>820</v>
      </c>
      <c r="H23" s="43">
        <v>93</v>
      </c>
      <c r="I23" s="43">
        <v>44.5</v>
      </c>
      <c r="J23" s="43">
        <v>4.2</v>
      </c>
      <c r="K23" s="44">
        <f t="shared" si="0"/>
        <v>48.7</v>
      </c>
      <c r="L23" s="43"/>
      <c r="M23" s="43"/>
    </row>
    <row r="24" spans="1:13" x14ac:dyDescent="0.25">
      <c r="A24" s="58" t="s">
        <v>57</v>
      </c>
      <c r="B24" s="93">
        <v>65</v>
      </c>
      <c r="C24" s="43">
        <v>145.65</v>
      </c>
      <c r="D24" s="63">
        <v>1432.5</v>
      </c>
      <c r="E24" s="43">
        <v>808.5</v>
      </c>
      <c r="F24" s="43">
        <v>1507.6</v>
      </c>
      <c r="G24" s="43">
        <v>975.6</v>
      </c>
      <c r="H24" s="43">
        <v>121.7</v>
      </c>
      <c r="I24" s="43">
        <v>62.2</v>
      </c>
      <c r="J24" s="43">
        <v>4.2</v>
      </c>
      <c r="K24" s="44">
        <f t="shared" si="0"/>
        <v>66.400000000000006</v>
      </c>
      <c r="L24" s="43"/>
      <c r="M24" s="43"/>
    </row>
    <row r="25" spans="1:13" x14ac:dyDescent="0.25">
      <c r="A25" s="58" t="s">
        <v>53</v>
      </c>
      <c r="B25" s="93">
        <v>70</v>
      </c>
      <c r="C25" s="43">
        <v>176.4</v>
      </c>
      <c r="D25" s="63">
        <v>1549.5</v>
      </c>
      <c r="E25" s="43">
        <v>871.8</v>
      </c>
      <c r="F25" s="43">
        <v>1710</v>
      </c>
      <c r="G25" s="43">
        <v>1105</v>
      </c>
      <c r="H25" s="43">
        <v>125</v>
      </c>
      <c r="I25" s="43">
        <v>119</v>
      </c>
      <c r="J25" s="43">
        <v>4.5999999999999996</v>
      </c>
      <c r="K25" s="44">
        <f t="shared" si="0"/>
        <v>123.6</v>
      </c>
      <c r="L25" s="43"/>
      <c r="M25" s="43"/>
    </row>
    <row r="26" spans="1:13" x14ac:dyDescent="0.25">
      <c r="A26" s="58" t="s">
        <v>51</v>
      </c>
      <c r="B26" s="93">
        <v>84</v>
      </c>
      <c r="C26" s="43">
        <v>286.5</v>
      </c>
      <c r="D26" s="63">
        <v>1861</v>
      </c>
      <c r="E26" s="43">
        <v>1047</v>
      </c>
      <c r="F26" s="43">
        <v>2022</v>
      </c>
      <c r="G26" s="43">
        <v>1284</v>
      </c>
      <c r="H26" s="43">
        <v>155</v>
      </c>
      <c r="I26" s="43">
        <v>118.3</v>
      </c>
      <c r="J26" s="43">
        <v>4.5999999999999996</v>
      </c>
      <c r="K26" s="44">
        <f t="shared" si="0"/>
        <v>122.89999999999999</v>
      </c>
      <c r="L26" s="43"/>
      <c r="M26" s="43"/>
    </row>
    <row r="27" spans="1:13" x14ac:dyDescent="0.25">
      <c r="A27" t="s">
        <v>40</v>
      </c>
      <c r="B27" s="1">
        <v>55</v>
      </c>
      <c r="C27" s="1">
        <v>141.69999999999999</v>
      </c>
      <c r="D27" s="64">
        <v>1212.5999999999999</v>
      </c>
      <c r="E27" s="1">
        <v>683.4</v>
      </c>
      <c r="F27" s="1">
        <v>1368.6</v>
      </c>
      <c r="G27" s="1">
        <v>827.6</v>
      </c>
      <c r="H27" s="43">
        <v>104</v>
      </c>
      <c r="I27" s="43">
        <v>47</v>
      </c>
      <c r="J27" s="43">
        <v>4.2</v>
      </c>
      <c r="K27" s="44">
        <f t="shared" si="0"/>
        <v>51.2</v>
      </c>
      <c r="L27" s="43"/>
      <c r="M27" s="43" t="s">
        <v>64</v>
      </c>
    </row>
    <row r="28" spans="1:13" x14ac:dyDescent="0.25">
      <c r="A28" t="s">
        <v>41</v>
      </c>
      <c r="B28" s="1">
        <v>65</v>
      </c>
      <c r="C28" s="1">
        <v>203.7</v>
      </c>
      <c r="D28" s="64">
        <v>1432.5</v>
      </c>
      <c r="E28" s="1">
        <v>807.4</v>
      </c>
      <c r="F28" s="1">
        <v>1590.6</v>
      </c>
      <c r="G28" s="1">
        <v>960.6</v>
      </c>
      <c r="H28" s="43">
        <v>110</v>
      </c>
      <c r="I28" s="43">
        <v>66</v>
      </c>
      <c r="J28" s="43">
        <v>4.2</v>
      </c>
      <c r="K28" s="44">
        <f t="shared" si="0"/>
        <v>70.2</v>
      </c>
      <c r="L28" s="43"/>
      <c r="M28" s="43" t="s">
        <v>64</v>
      </c>
    </row>
    <row r="29" spans="1:13" x14ac:dyDescent="0.25">
      <c r="A29" t="s">
        <v>42</v>
      </c>
      <c r="B29" s="1">
        <v>70</v>
      </c>
      <c r="C29" s="1">
        <v>247.7</v>
      </c>
      <c r="D29" s="64" t="s">
        <v>43</v>
      </c>
      <c r="E29" s="1">
        <v>865.5</v>
      </c>
      <c r="F29" s="1">
        <v>1712.6</v>
      </c>
      <c r="G29" s="1">
        <v>1034.5999999999999</v>
      </c>
      <c r="H29" s="43">
        <v>115</v>
      </c>
      <c r="I29" s="43">
        <v>71</v>
      </c>
      <c r="J29" s="43">
        <v>4.2</v>
      </c>
      <c r="K29" s="44">
        <f t="shared" si="0"/>
        <v>75.2</v>
      </c>
      <c r="L29" s="43"/>
      <c r="M29" s="43" t="s">
        <v>64</v>
      </c>
    </row>
    <row r="30" spans="1:13" x14ac:dyDescent="0.25">
      <c r="A30" t="s">
        <v>44</v>
      </c>
      <c r="B30" s="1">
        <v>84</v>
      </c>
      <c r="C30" s="1">
        <v>323</v>
      </c>
      <c r="D30" s="64">
        <v>1860.5</v>
      </c>
      <c r="E30" s="1">
        <v>1046.5</v>
      </c>
      <c r="F30" s="1">
        <v>2005.3</v>
      </c>
      <c r="G30" s="1">
        <v>1191.5</v>
      </c>
      <c r="H30" s="43">
        <v>123</v>
      </c>
      <c r="I30" s="43">
        <v>118</v>
      </c>
      <c r="J30" s="43">
        <v>4.5999999999999996</v>
      </c>
      <c r="K30" s="44">
        <f t="shared" si="0"/>
        <v>122.6</v>
      </c>
      <c r="L30" s="43"/>
      <c r="M30" s="43" t="s">
        <v>64</v>
      </c>
    </row>
    <row r="31" spans="1:13" x14ac:dyDescent="0.25">
      <c r="A31" t="s">
        <v>45</v>
      </c>
      <c r="B31" s="1">
        <v>46</v>
      </c>
      <c r="C31" s="1">
        <v>88.1</v>
      </c>
      <c r="D31" s="64">
        <v>1021.4</v>
      </c>
      <c r="E31" s="1">
        <v>576</v>
      </c>
      <c r="F31" s="1">
        <v>1086.7</v>
      </c>
      <c r="G31" s="1">
        <v>638.29999999999995</v>
      </c>
      <c r="H31" s="43"/>
      <c r="I31" s="43">
        <v>25.9</v>
      </c>
      <c r="J31" s="43">
        <v>4.2</v>
      </c>
      <c r="K31" s="44">
        <f t="shared" si="0"/>
        <v>30.099999999999998</v>
      </c>
      <c r="L31" s="43"/>
      <c r="M31" s="43"/>
    </row>
    <row r="32" spans="1:13" x14ac:dyDescent="0.25">
      <c r="A32" s="39" t="s">
        <v>46</v>
      </c>
      <c r="B32" s="43">
        <v>84</v>
      </c>
      <c r="C32" s="43">
        <v>261</v>
      </c>
      <c r="D32" s="63">
        <v>1865</v>
      </c>
      <c r="E32" s="43">
        <v>1052</v>
      </c>
      <c r="F32" s="43">
        <v>2006</v>
      </c>
      <c r="G32" s="43">
        <v>1192</v>
      </c>
      <c r="H32" s="43">
        <v>123</v>
      </c>
      <c r="I32" s="43">
        <v>101</v>
      </c>
      <c r="J32" s="43">
        <v>4.5999999999999996</v>
      </c>
      <c r="K32" s="44">
        <f t="shared" si="0"/>
        <v>105.6</v>
      </c>
      <c r="L32" s="43"/>
      <c r="M32" s="43"/>
    </row>
    <row r="33" spans="1:13" x14ac:dyDescent="0.25">
      <c r="A33" s="39" t="s">
        <v>48</v>
      </c>
      <c r="B33" s="43">
        <v>60</v>
      </c>
      <c r="C33" s="43">
        <v>274</v>
      </c>
      <c r="D33" s="63">
        <v>1329</v>
      </c>
      <c r="E33" s="43">
        <v>748</v>
      </c>
      <c r="F33" s="43">
        <v>1437</v>
      </c>
      <c r="G33" s="43">
        <v>890</v>
      </c>
      <c r="H33" s="43">
        <v>94</v>
      </c>
      <c r="I33" s="43">
        <v>47</v>
      </c>
      <c r="J33" s="43">
        <v>4.2</v>
      </c>
      <c r="K33" s="44">
        <f t="shared" si="0"/>
        <v>51.2</v>
      </c>
      <c r="L33" s="43"/>
      <c r="M33" s="43"/>
    </row>
    <row r="34" spans="1:13" x14ac:dyDescent="0.25">
      <c r="A34" s="39" t="s">
        <v>47</v>
      </c>
      <c r="B34" s="43">
        <v>70</v>
      </c>
      <c r="C34" s="43">
        <v>333</v>
      </c>
      <c r="D34" s="63">
        <v>1539</v>
      </c>
      <c r="E34" s="43">
        <v>866</v>
      </c>
      <c r="F34" s="43">
        <v>1647</v>
      </c>
      <c r="G34" s="43">
        <v>1010</v>
      </c>
      <c r="H34" s="43">
        <v>94</v>
      </c>
      <c r="I34" s="43">
        <v>60</v>
      </c>
      <c r="J34" s="43">
        <v>4.2</v>
      </c>
      <c r="K34" s="44">
        <f t="shared" si="0"/>
        <v>64.2</v>
      </c>
      <c r="L34" s="43"/>
      <c r="M34" s="43"/>
    </row>
    <row r="35" spans="1:13" x14ac:dyDescent="0.25">
      <c r="A35" s="39" t="s">
        <v>65</v>
      </c>
      <c r="B35" s="43">
        <v>80</v>
      </c>
      <c r="C35" s="43">
        <v>398</v>
      </c>
      <c r="D35" s="63">
        <v>1771</v>
      </c>
      <c r="E35" s="43">
        <v>996</v>
      </c>
      <c r="F35" s="43">
        <v>1880</v>
      </c>
      <c r="G35" s="43">
        <v>1157</v>
      </c>
      <c r="H35" s="43">
        <v>135</v>
      </c>
      <c r="I35" s="43">
        <v>102</v>
      </c>
      <c r="J35" s="43">
        <v>4.5999999999999996</v>
      </c>
      <c r="K35" s="44">
        <f t="shared" si="0"/>
        <v>106.6</v>
      </c>
      <c r="L35" s="43"/>
      <c r="M35" s="43"/>
    </row>
    <row r="36" spans="1:13" x14ac:dyDescent="0.25">
      <c r="A36" s="39" t="s">
        <v>49</v>
      </c>
      <c r="B36" s="43">
        <v>55</v>
      </c>
      <c r="C36" s="43">
        <v>153</v>
      </c>
      <c r="D36" s="63">
        <v>1210</v>
      </c>
      <c r="E36" s="43">
        <v>680</v>
      </c>
      <c r="F36" s="43">
        <v>1514.3</v>
      </c>
      <c r="G36" s="43">
        <v>806.4</v>
      </c>
      <c r="H36" s="43">
        <v>85.8</v>
      </c>
      <c r="I36" s="43">
        <v>48</v>
      </c>
      <c r="J36" s="43">
        <v>4.2</v>
      </c>
      <c r="K36" s="44">
        <f t="shared" si="0"/>
        <v>52.2</v>
      </c>
      <c r="L36" s="43"/>
      <c r="M36" s="43"/>
    </row>
    <row r="37" spans="1:13" x14ac:dyDescent="0.25">
      <c r="A37" s="39" t="s">
        <v>50</v>
      </c>
      <c r="B37" s="43">
        <v>84</v>
      </c>
      <c r="C37" s="43">
        <v>230</v>
      </c>
      <c r="D37" s="63">
        <v>1860.5</v>
      </c>
      <c r="E37" s="43">
        <v>1046.5</v>
      </c>
      <c r="F37" s="43">
        <v>2202.9</v>
      </c>
      <c r="G37" s="43">
        <v>1171.5</v>
      </c>
      <c r="H37" s="43">
        <v>105.4</v>
      </c>
      <c r="I37" s="43">
        <v>127</v>
      </c>
      <c r="J37" s="43">
        <v>8</v>
      </c>
      <c r="K37" s="44">
        <f t="shared" si="0"/>
        <v>135</v>
      </c>
      <c r="L37" s="43"/>
      <c r="M37" s="43"/>
    </row>
    <row r="38" spans="1:13" x14ac:dyDescent="0.25">
      <c r="A38" s="39" t="s">
        <v>54</v>
      </c>
      <c r="B38" s="43">
        <v>60</v>
      </c>
      <c r="C38" s="43">
        <v>180.2</v>
      </c>
      <c r="D38" s="63">
        <v>1337</v>
      </c>
      <c r="E38" s="43">
        <v>760</v>
      </c>
      <c r="F38" s="43">
        <v>1436.2</v>
      </c>
      <c r="G38" s="43">
        <v>891.2</v>
      </c>
      <c r="H38" s="43">
        <v>82.3</v>
      </c>
      <c r="I38" s="43">
        <v>63</v>
      </c>
      <c r="J38" s="43">
        <v>4.2</v>
      </c>
      <c r="K38" s="44">
        <f t="shared" si="0"/>
        <v>67.2</v>
      </c>
      <c r="L38" s="43"/>
      <c r="M38" s="43"/>
    </row>
    <row r="39" spans="1:13" x14ac:dyDescent="0.25">
      <c r="A39" s="39" t="s">
        <v>55</v>
      </c>
      <c r="B39" s="43">
        <v>70</v>
      </c>
      <c r="C39" s="43">
        <v>305</v>
      </c>
      <c r="D39" s="63">
        <v>1568</v>
      </c>
      <c r="E39" s="43">
        <v>890</v>
      </c>
      <c r="F39" s="43">
        <v>1667.2</v>
      </c>
      <c r="G39" s="43">
        <v>1021.2</v>
      </c>
      <c r="H39" s="43">
        <v>86.5</v>
      </c>
      <c r="I39" s="43">
        <v>78</v>
      </c>
      <c r="J39" s="43">
        <v>4.2</v>
      </c>
      <c r="K39" s="44">
        <f t="shared" si="0"/>
        <v>82.2</v>
      </c>
      <c r="L39" s="43"/>
      <c r="M39" s="43"/>
    </row>
    <row r="40" spans="1:13" x14ac:dyDescent="0.25">
      <c r="A40" s="39" t="s">
        <v>56</v>
      </c>
      <c r="B40" s="43">
        <v>84</v>
      </c>
      <c r="C40" s="59">
        <v>332.2</v>
      </c>
      <c r="D40" s="63">
        <v>1878.5</v>
      </c>
      <c r="E40" s="43">
        <v>1064.5</v>
      </c>
      <c r="F40" s="43">
        <v>1987.7</v>
      </c>
      <c r="G40" s="43">
        <v>1205.8</v>
      </c>
      <c r="H40" s="43">
        <v>81.400000000000006</v>
      </c>
      <c r="I40" s="43">
        <v>110</v>
      </c>
      <c r="J40" s="60">
        <v>4.5999999999999996</v>
      </c>
      <c r="K40" s="44">
        <f t="shared" si="0"/>
        <v>114.6</v>
      </c>
      <c r="L40" s="43"/>
      <c r="M40" s="43"/>
    </row>
    <row r="41" spans="1:13" x14ac:dyDescent="0.25">
      <c r="A41" s="58" t="s">
        <v>58</v>
      </c>
      <c r="B41" s="93">
        <v>55</v>
      </c>
      <c r="C41" s="1">
        <v>166</v>
      </c>
      <c r="D41" s="1">
        <v>1210</v>
      </c>
      <c r="E41" s="64">
        <v>680</v>
      </c>
      <c r="F41" s="1">
        <v>1369</v>
      </c>
      <c r="G41" s="1">
        <v>828</v>
      </c>
      <c r="H41" s="1">
        <v>104</v>
      </c>
      <c r="I41" s="1">
        <v>47</v>
      </c>
      <c r="J41" s="1">
        <v>4.2</v>
      </c>
      <c r="K41" s="44">
        <f t="shared" si="0"/>
        <v>51.2</v>
      </c>
      <c r="L41" s="43"/>
      <c r="M41" s="43"/>
    </row>
    <row r="42" spans="1:13" x14ac:dyDescent="0.25">
      <c r="A42" s="58" t="s">
        <v>59</v>
      </c>
      <c r="B42" s="93">
        <v>65</v>
      </c>
      <c r="C42" s="68">
        <f>(E42-400)/2</f>
        <v>202</v>
      </c>
      <c r="D42" s="43">
        <v>1428</v>
      </c>
      <c r="E42" s="65">
        <v>804</v>
      </c>
      <c r="F42" s="43">
        <v>1591</v>
      </c>
      <c r="G42" s="43">
        <v>961</v>
      </c>
      <c r="H42" s="45">
        <v>110</v>
      </c>
      <c r="I42" s="43">
        <v>66</v>
      </c>
      <c r="J42" s="43">
        <v>4.2</v>
      </c>
      <c r="K42" s="44">
        <f t="shared" si="0"/>
        <v>70.2</v>
      </c>
      <c r="L42" s="43"/>
      <c r="M42" s="43"/>
    </row>
    <row r="43" spans="1:13" x14ac:dyDescent="0.25">
      <c r="A43" s="58" t="s">
        <v>60</v>
      </c>
      <c r="B43" s="93">
        <v>70</v>
      </c>
      <c r="C43" s="68">
        <f>(E43-400)/2</f>
        <v>233</v>
      </c>
      <c r="D43" s="43">
        <v>1539</v>
      </c>
      <c r="E43" s="65">
        <v>866</v>
      </c>
      <c r="F43" s="43">
        <v>1713</v>
      </c>
      <c r="G43" s="43">
        <v>1035</v>
      </c>
      <c r="H43" s="45">
        <v>115</v>
      </c>
      <c r="I43" s="43">
        <v>71</v>
      </c>
      <c r="J43" s="43">
        <v>4.2</v>
      </c>
      <c r="K43" s="44">
        <f t="shared" si="0"/>
        <v>75.2</v>
      </c>
      <c r="L43" s="43"/>
      <c r="M43" s="43"/>
    </row>
    <row r="44" spans="1:13" x14ac:dyDescent="0.25">
      <c r="A44" s="58" t="s">
        <v>61</v>
      </c>
      <c r="B44" s="93">
        <v>84</v>
      </c>
      <c r="C44" s="43">
        <v>291</v>
      </c>
      <c r="D44" s="43">
        <v>1860</v>
      </c>
      <c r="E44" s="65">
        <v>1047</v>
      </c>
      <c r="F44" s="43">
        <v>1978</v>
      </c>
      <c r="G44" s="43">
        <v>1186</v>
      </c>
      <c r="H44" s="45">
        <v>86</v>
      </c>
      <c r="I44" s="43">
        <v>116</v>
      </c>
      <c r="J44" s="43">
        <v>4.5999999999999996</v>
      </c>
      <c r="K44" s="44">
        <f t="shared" si="0"/>
        <v>120.6</v>
      </c>
      <c r="L44" s="43"/>
      <c r="M44" s="43"/>
    </row>
    <row r="45" spans="1:13" x14ac:dyDescent="0.25">
      <c r="A45" s="39" t="s">
        <v>66</v>
      </c>
      <c r="B45" s="43">
        <v>55</v>
      </c>
      <c r="C45" s="43"/>
      <c r="D45" s="63"/>
      <c r="E45" s="43"/>
      <c r="F45" s="43"/>
      <c r="G45" s="43"/>
      <c r="H45" s="43"/>
      <c r="I45" s="43"/>
      <c r="J45" s="43"/>
      <c r="K45" s="44">
        <f t="shared" si="0"/>
        <v>0</v>
      </c>
      <c r="L45" s="43"/>
      <c r="M45" s="43"/>
    </row>
    <row r="46" spans="1:13" x14ac:dyDescent="0.25">
      <c r="A46" s="39" t="s">
        <v>68</v>
      </c>
      <c r="B46" s="43">
        <v>65</v>
      </c>
      <c r="C46" s="43"/>
      <c r="E46" s="43"/>
      <c r="F46" s="43">
        <v>1550</v>
      </c>
      <c r="G46" s="43">
        <v>926.5</v>
      </c>
      <c r="H46" s="43">
        <v>108</v>
      </c>
      <c r="I46" s="43">
        <v>77.150000000000006</v>
      </c>
      <c r="J46" s="43">
        <v>4.2</v>
      </c>
      <c r="K46" s="44">
        <f t="shared" si="0"/>
        <v>81.350000000000009</v>
      </c>
      <c r="L46" s="43"/>
      <c r="M46" s="43"/>
    </row>
    <row r="47" spans="1:13" x14ac:dyDescent="0.25">
      <c r="A47" s="39" t="s">
        <v>67</v>
      </c>
      <c r="B47" s="43">
        <v>84</v>
      </c>
      <c r="C47" s="43"/>
      <c r="E47" s="43"/>
      <c r="F47" s="43">
        <v>1864</v>
      </c>
      <c r="G47" s="43">
        <v>1175</v>
      </c>
      <c r="H47" s="43">
        <v>120</v>
      </c>
      <c r="I47" s="43">
        <v>100</v>
      </c>
      <c r="J47" s="43">
        <v>4.5999999999999996</v>
      </c>
      <c r="K47" s="44">
        <f t="shared" si="0"/>
        <v>104.6</v>
      </c>
      <c r="L47" s="43"/>
      <c r="M47" s="43"/>
    </row>
    <row r="48" spans="1:13" x14ac:dyDescent="0.25">
      <c r="A48" s="39" t="s">
        <v>69</v>
      </c>
      <c r="B48" s="43">
        <v>55</v>
      </c>
      <c r="C48" s="43"/>
      <c r="E48" s="43"/>
      <c r="F48" s="43">
        <v>1315</v>
      </c>
      <c r="G48" s="43">
        <v>805</v>
      </c>
      <c r="H48" s="43">
        <v>97.5</v>
      </c>
      <c r="I48" s="43">
        <v>49</v>
      </c>
      <c r="J48" s="43">
        <v>4.2</v>
      </c>
      <c r="K48" s="44">
        <f t="shared" si="0"/>
        <v>53.2</v>
      </c>
      <c r="L48" s="43"/>
      <c r="M48" s="43"/>
    </row>
    <row r="49" spans="1:13" x14ac:dyDescent="0.25">
      <c r="A49" s="39" t="s">
        <v>70</v>
      </c>
      <c r="B49" s="43">
        <v>65</v>
      </c>
      <c r="C49" s="43"/>
      <c r="E49" s="43"/>
      <c r="F49" s="43"/>
      <c r="G49" s="43"/>
      <c r="H49" s="43"/>
      <c r="I49" s="43"/>
      <c r="J49" s="43">
        <v>4.2</v>
      </c>
      <c r="K49" s="44">
        <f t="shared" si="0"/>
        <v>4.2</v>
      </c>
      <c r="L49" s="43"/>
      <c r="M49" s="43"/>
    </row>
    <row r="50" spans="1:13" x14ac:dyDescent="0.25">
      <c r="A50" s="39" t="s">
        <v>71</v>
      </c>
      <c r="B50" s="43">
        <v>70</v>
      </c>
      <c r="C50" s="43"/>
      <c r="D50" s="63"/>
      <c r="E50" s="43"/>
      <c r="F50" s="43"/>
      <c r="G50" s="43"/>
      <c r="H50" s="43"/>
      <c r="I50" s="43"/>
      <c r="J50" s="43">
        <v>4.2</v>
      </c>
      <c r="K50" s="44">
        <f t="shared" si="0"/>
        <v>4.2</v>
      </c>
      <c r="L50" s="43"/>
      <c r="M50" s="43"/>
    </row>
    <row r="51" spans="1:13" x14ac:dyDescent="0.25">
      <c r="A51" s="39" t="s">
        <v>72</v>
      </c>
      <c r="B51" s="43">
        <v>84</v>
      </c>
      <c r="C51" s="43"/>
      <c r="D51" s="63"/>
      <c r="E51" s="43"/>
      <c r="F51" s="43"/>
      <c r="G51" s="43"/>
      <c r="H51" s="43"/>
      <c r="I51" s="43"/>
      <c r="J51" s="43">
        <v>4.5999999999999996</v>
      </c>
      <c r="K51" s="44">
        <f t="shared" si="0"/>
        <v>4.5999999999999996</v>
      </c>
      <c r="L51" s="43"/>
      <c r="M51" s="43"/>
    </row>
    <row r="52" spans="1:13" x14ac:dyDescent="0.25">
      <c r="A52" s="39" t="s">
        <v>73</v>
      </c>
      <c r="B52" s="43">
        <v>65</v>
      </c>
      <c r="C52" s="68">
        <v>202</v>
      </c>
      <c r="D52" s="63">
        <v>1428</v>
      </c>
      <c r="E52" s="43">
        <v>803</v>
      </c>
      <c r="F52" s="43">
        <v>1567</v>
      </c>
      <c r="G52" s="43">
        <v>949</v>
      </c>
      <c r="H52" s="43">
        <v>103</v>
      </c>
      <c r="I52" s="43">
        <v>78</v>
      </c>
      <c r="J52" s="43">
        <v>4.2</v>
      </c>
      <c r="K52" s="44">
        <f t="shared" si="0"/>
        <v>82.2</v>
      </c>
      <c r="L52" s="43"/>
      <c r="M52" s="43"/>
    </row>
    <row r="53" spans="1:13" x14ac:dyDescent="0.25">
      <c r="A53" s="39" t="s">
        <v>74</v>
      </c>
      <c r="B53" s="43">
        <v>70</v>
      </c>
      <c r="C53" s="68">
        <v>235</v>
      </c>
      <c r="D53" s="63">
        <v>1549</v>
      </c>
      <c r="E53" s="43">
        <v>871</v>
      </c>
      <c r="F53" s="43">
        <v>1663</v>
      </c>
      <c r="G53" s="43">
        <v>985</v>
      </c>
      <c r="H53" s="43">
        <v>103</v>
      </c>
      <c r="I53" s="43">
        <v>85</v>
      </c>
      <c r="J53" s="43">
        <v>4.2</v>
      </c>
      <c r="K53" s="44">
        <f t="shared" si="0"/>
        <v>101.2</v>
      </c>
      <c r="L53" s="43">
        <v>12</v>
      </c>
      <c r="M53" s="43"/>
    </row>
    <row r="54" spans="1:13" x14ac:dyDescent="0.25">
      <c r="A54" s="39" t="s">
        <v>75</v>
      </c>
      <c r="B54" s="43">
        <v>84</v>
      </c>
      <c r="C54" s="43">
        <v>363</v>
      </c>
      <c r="D54" s="63">
        <v>1860</v>
      </c>
      <c r="E54" s="43">
        <v>1046</v>
      </c>
      <c r="F54" s="43">
        <v>1974</v>
      </c>
      <c r="G54" s="43">
        <v>1160</v>
      </c>
      <c r="H54" s="43">
        <v>103</v>
      </c>
      <c r="I54" s="43">
        <v>95</v>
      </c>
      <c r="J54" s="43">
        <v>4.5999999999999996</v>
      </c>
      <c r="K54" s="44">
        <f t="shared" si="0"/>
        <v>99.6</v>
      </c>
      <c r="L54" s="43"/>
      <c r="M54" s="43"/>
    </row>
    <row r="55" spans="1:13" x14ac:dyDescent="0.25">
      <c r="A55" s="39" t="s">
        <v>77</v>
      </c>
      <c r="B55" s="43">
        <v>60</v>
      </c>
      <c r="C55" s="43">
        <v>150.5</v>
      </c>
      <c r="D55" s="63">
        <v>1334</v>
      </c>
      <c r="E55" s="43">
        <v>752</v>
      </c>
      <c r="F55" s="43">
        <v>1408</v>
      </c>
      <c r="G55" s="43">
        <v>868</v>
      </c>
      <c r="H55" s="43">
        <v>72</v>
      </c>
      <c r="I55" s="43">
        <v>43</v>
      </c>
      <c r="J55" s="43">
        <v>4.2</v>
      </c>
      <c r="K55" s="44">
        <f t="shared" si="0"/>
        <v>47.2</v>
      </c>
      <c r="L55" s="43"/>
      <c r="M55" s="43"/>
    </row>
    <row r="56" spans="1:13" x14ac:dyDescent="0.25">
      <c r="A56" s="39" t="s">
        <v>78</v>
      </c>
      <c r="B56" s="43">
        <v>70</v>
      </c>
      <c r="C56" s="43">
        <v>248.5</v>
      </c>
      <c r="D56" s="63">
        <v>1546</v>
      </c>
      <c r="E56" s="43">
        <v>869</v>
      </c>
      <c r="F56" s="43">
        <v>1633</v>
      </c>
      <c r="G56" s="43">
        <v>994.5</v>
      </c>
      <c r="H56" s="43">
        <v>91</v>
      </c>
      <c r="I56" s="43">
        <v>56</v>
      </c>
      <c r="J56" s="43">
        <v>4.2</v>
      </c>
      <c r="K56" s="44">
        <f t="shared" si="0"/>
        <v>60.2</v>
      </c>
      <c r="L56" s="43"/>
      <c r="M56" s="43"/>
    </row>
    <row r="57" spans="1:13" x14ac:dyDescent="0.25">
      <c r="A57" s="39" t="s">
        <v>79</v>
      </c>
      <c r="B57" s="43">
        <v>60</v>
      </c>
      <c r="C57" s="43">
        <v>302</v>
      </c>
      <c r="D57" s="63">
        <v>1370</v>
      </c>
      <c r="E57" s="43">
        <v>790</v>
      </c>
      <c r="F57" s="43">
        <v>1437</v>
      </c>
      <c r="G57" s="43">
        <v>890</v>
      </c>
      <c r="H57" s="43">
        <v>94</v>
      </c>
      <c r="I57" s="43">
        <v>46</v>
      </c>
      <c r="J57" s="43">
        <v>4.2</v>
      </c>
      <c r="K57" s="44">
        <f t="shared" si="0"/>
        <v>64.2</v>
      </c>
      <c r="L57" s="43">
        <v>14</v>
      </c>
      <c r="M57" s="43"/>
    </row>
    <row r="58" spans="1:13" x14ac:dyDescent="0.25">
      <c r="A58" s="39" t="s">
        <v>80</v>
      </c>
      <c r="B58" s="43">
        <v>70</v>
      </c>
      <c r="C58" s="43">
        <v>355</v>
      </c>
      <c r="D58" s="63">
        <v>1580</v>
      </c>
      <c r="E58" s="43">
        <v>910</v>
      </c>
      <c r="F58" s="43">
        <v>1647</v>
      </c>
      <c r="G58" s="43">
        <v>1010</v>
      </c>
      <c r="H58" s="43">
        <v>94</v>
      </c>
      <c r="I58" s="43">
        <v>59.1</v>
      </c>
      <c r="J58" s="43">
        <v>4.2</v>
      </c>
      <c r="K58" s="44">
        <f t="shared" si="0"/>
        <v>63.300000000000004</v>
      </c>
      <c r="L58" s="43"/>
      <c r="M58" s="43"/>
    </row>
    <row r="59" spans="1:13" x14ac:dyDescent="0.25">
      <c r="A59" s="39" t="s">
        <v>81</v>
      </c>
      <c r="B59" s="43">
        <v>80</v>
      </c>
      <c r="C59" s="43">
        <v>306</v>
      </c>
      <c r="D59" s="63">
        <v>1792</v>
      </c>
      <c r="E59" s="43">
        <v>1012</v>
      </c>
      <c r="F59" s="43">
        <v>1850</v>
      </c>
      <c r="G59" s="43">
        <v>1072</v>
      </c>
      <c r="H59" s="43">
        <v>96</v>
      </c>
      <c r="I59" s="43">
        <v>77</v>
      </c>
      <c r="J59" s="43">
        <v>4.2</v>
      </c>
      <c r="K59" s="44">
        <f t="shared" si="0"/>
        <v>81.2</v>
      </c>
      <c r="L59" s="43"/>
      <c r="M59" s="43"/>
    </row>
    <row r="60" spans="1:13" x14ac:dyDescent="0.25">
      <c r="A60" s="39" t="s">
        <v>82</v>
      </c>
      <c r="B60" s="43">
        <v>70</v>
      </c>
      <c r="C60" s="43">
        <v>362.5</v>
      </c>
      <c r="D60" s="63">
        <v>1595</v>
      </c>
      <c r="E60" s="43">
        <v>925</v>
      </c>
      <c r="F60" s="43">
        <v>1647</v>
      </c>
      <c r="G60" s="43">
        <v>1010</v>
      </c>
      <c r="H60" s="43">
        <v>94</v>
      </c>
      <c r="I60" s="43">
        <v>59</v>
      </c>
      <c r="J60" s="43">
        <v>5.2</v>
      </c>
      <c r="K60" s="44">
        <f t="shared" si="0"/>
        <v>64.2</v>
      </c>
      <c r="L60" s="43"/>
      <c r="M60" s="43"/>
    </row>
    <row r="61" spans="1:13" x14ac:dyDescent="0.25">
      <c r="A61" s="39" t="s">
        <v>97</v>
      </c>
      <c r="B61" s="43">
        <v>80</v>
      </c>
      <c r="C61" s="43">
        <v>317</v>
      </c>
      <c r="D61" s="63">
        <v>1785</v>
      </c>
      <c r="E61" s="43">
        <v>1009</v>
      </c>
      <c r="F61" s="43">
        <v>1882</v>
      </c>
      <c r="G61" s="43">
        <v>1139</v>
      </c>
      <c r="H61" s="43">
        <v>127</v>
      </c>
      <c r="I61" s="43">
        <v>79</v>
      </c>
      <c r="J61" s="43">
        <v>4.5999999999999996</v>
      </c>
      <c r="K61" s="44">
        <f t="shared" si="0"/>
        <v>83.6</v>
      </c>
      <c r="L61" s="43"/>
      <c r="M61" s="43"/>
    </row>
    <row r="62" spans="1:13" x14ac:dyDescent="0.25">
      <c r="A62" s="39" t="s">
        <v>98</v>
      </c>
      <c r="B62" s="43">
        <v>70</v>
      </c>
      <c r="C62" s="43">
        <v>253</v>
      </c>
      <c r="D62" s="63">
        <v>1542</v>
      </c>
      <c r="E62" s="43">
        <v>868</v>
      </c>
      <c r="F62" s="43">
        <v>1635</v>
      </c>
      <c r="G62" s="43">
        <v>998</v>
      </c>
      <c r="H62" s="43">
        <v>96</v>
      </c>
      <c r="I62" s="43">
        <v>62</v>
      </c>
      <c r="J62" s="43">
        <v>4.2</v>
      </c>
      <c r="K62" s="44">
        <f t="shared" si="0"/>
        <v>66.2</v>
      </c>
      <c r="L62" s="43"/>
      <c r="M62" s="43"/>
    </row>
    <row r="63" spans="1:13" x14ac:dyDescent="0.25">
      <c r="A63" s="39" t="s">
        <v>99</v>
      </c>
      <c r="B63" s="43">
        <v>70</v>
      </c>
      <c r="C63" s="43">
        <v>371.5</v>
      </c>
      <c r="D63" s="63">
        <v>1580</v>
      </c>
      <c r="E63" s="43">
        <v>910</v>
      </c>
      <c r="F63" s="43">
        <v>1647</v>
      </c>
      <c r="G63" s="43">
        <v>1010</v>
      </c>
      <c r="H63" s="43">
        <v>94</v>
      </c>
      <c r="I63" s="43">
        <v>61</v>
      </c>
      <c r="J63" s="43">
        <v>4.2</v>
      </c>
      <c r="K63" s="44">
        <f t="shared" si="0"/>
        <v>65.2</v>
      </c>
      <c r="L63" s="43"/>
      <c r="M63" s="43"/>
    </row>
    <row r="64" spans="1:13" x14ac:dyDescent="0.25">
      <c r="A64" s="39" t="s">
        <v>100</v>
      </c>
      <c r="B64" s="43">
        <v>60</v>
      </c>
      <c r="C64" s="43">
        <v>311.5</v>
      </c>
      <c r="D64" s="63">
        <v>1370</v>
      </c>
      <c r="E64" s="43">
        <v>790</v>
      </c>
      <c r="F64" s="43">
        <v>1437</v>
      </c>
      <c r="G64" s="43">
        <v>890</v>
      </c>
      <c r="H64" s="43">
        <v>94</v>
      </c>
      <c r="I64" s="43">
        <v>46</v>
      </c>
      <c r="J64" s="43">
        <v>4.2</v>
      </c>
      <c r="K64" s="44">
        <f t="shared" si="0"/>
        <v>50.2</v>
      </c>
      <c r="L64" s="43"/>
      <c r="M64" s="43"/>
    </row>
    <row r="65" spans="1:13" x14ac:dyDescent="0.25">
      <c r="A65" s="39" t="s">
        <v>101</v>
      </c>
      <c r="B65" s="43">
        <v>80</v>
      </c>
      <c r="C65" s="43">
        <v>306</v>
      </c>
      <c r="D65" s="63">
        <v>1792</v>
      </c>
      <c r="E65" s="43">
        <v>1012</v>
      </c>
      <c r="F65" s="43">
        <v>1850</v>
      </c>
      <c r="G65" s="43">
        <v>1072</v>
      </c>
      <c r="H65" s="43">
        <v>96</v>
      </c>
      <c r="I65" s="43">
        <v>77</v>
      </c>
      <c r="J65" s="43">
        <v>4.5999999999999996</v>
      </c>
      <c r="K65" s="44">
        <f t="shared" si="0"/>
        <v>81.599999999999994</v>
      </c>
      <c r="L65" s="43"/>
      <c r="M65" s="43"/>
    </row>
    <row r="66" spans="1:13" x14ac:dyDescent="0.25">
      <c r="A66" s="39" t="s">
        <v>102</v>
      </c>
      <c r="B66" s="43">
        <v>70</v>
      </c>
      <c r="C66" s="43">
        <v>371.5</v>
      </c>
      <c r="D66" s="63">
        <v>1580</v>
      </c>
      <c r="E66" s="43">
        <v>910</v>
      </c>
      <c r="F66" s="43">
        <v>1647</v>
      </c>
      <c r="G66" s="43">
        <v>1010</v>
      </c>
      <c r="H66" s="43">
        <v>94</v>
      </c>
      <c r="I66" s="43">
        <v>59</v>
      </c>
      <c r="J66" s="43">
        <v>4.2</v>
      </c>
      <c r="K66" s="44">
        <f t="shared" si="0"/>
        <v>63.2</v>
      </c>
      <c r="L66" s="43"/>
      <c r="M66" s="43"/>
    </row>
    <row r="67" spans="1:13" x14ac:dyDescent="0.25">
      <c r="A67" s="39" t="s">
        <v>86</v>
      </c>
      <c r="B67" s="43">
        <v>46</v>
      </c>
      <c r="C67" s="43">
        <v>139.19999999999999</v>
      </c>
      <c r="D67" s="63">
        <v>1025.4000000000001</v>
      </c>
      <c r="E67" s="43">
        <v>578.6</v>
      </c>
      <c r="F67" s="43">
        <v>1055.4000000000001</v>
      </c>
      <c r="G67" s="43">
        <v>608.6</v>
      </c>
      <c r="H67" s="43">
        <v>64.5</v>
      </c>
      <c r="I67" s="43">
        <v>21</v>
      </c>
      <c r="J67" s="43">
        <v>4.2</v>
      </c>
      <c r="K67" s="44">
        <f t="shared" si="0"/>
        <v>25.2</v>
      </c>
      <c r="L67" s="43"/>
      <c r="M67" s="43"/>
    </row>
    <row r="68" spans="1:13" x14ac:dyDescent="0.25">
      <c r="A68" s="39" t="s">
        <v>90</v>
      </c>
      <c r="B68" s="43">
        <v>57</v>
      </c>
      <c r="C68" s="43"/>
      <c r="D68" s="63"/>
      <c r="E68" s="43"/>
      <c r="F68" s="43">
        <v>1388</v>
      </c>
      <c r="G68" s="43">
        <v>998</v>
      </c>
      <c r="H68" s="43">
        <v>91</v>
      </c>
      <c r="I68" s="43">
        <v>63.3</v>
      </c>
      <c r="J68" s="43"/>
      <c r="K68" s="44">
        <f t="shared" ref="K68:K75" si="1">I68+J68+L68</f>
        <v>63.3</v>
      </c>
      <c r="L68" s="43"/>
      <c r="M68" s="43"/>
    </row>
    <row r="69" spans="1:13" x14ac:dyDescent="0.25">
      <c r="A69" s="39" t="s">
        <v>91</v>
      </c>
      <c r="B69" s="43">
        <v>65</v>
      </c>
      <c r="C69" s="43"/>
      <c r="D69" s="63"/>
      <c r="E69" s="43"/>
      <c r="F69" s="43">
        <v>1520</v>
      </c>
      <c r="G69" s="43">
        <v>1044</v>
      </c>
      <c r="H69" s="43">
        <v>81</v>
      </c>
      <c r="I69" s="43">
        <v>56</v>
      </c>
      <c r="J69" s="43"/>
      <c r="K69" s="44">
        <f t="shared" si="1"/>
        <v>56</v>
      </c>
      <c r="L69" s="43"/>
      <c r="M69" s="43"/>
    </row>
    <row r="70" spans="1:13" x14ac:dyDescent="0.25">
      <c r="A70" s="39" t="s">
        <v>96</v>
      </c>
      <c r="B70" s="43">
        <v>65</v>
      </c>
      <c r="C70" s="43">
        <v>152</v>
      </c>
      <c r="D70" s="63">
        <v>1430</v>
      </c>
      <c r="E70" s="43">
        <v>804</v>
      </c>
      <c r="F70" s="43">
        <v>1520</v>
      </c>
      <c r="G70" s="43">
        <v>895</v>
      </c>
      <c r="H70" s="43">
        <v>81</v>
      </c>
      <c r="I70" s="43">
        <v>53.3</v>
      </c>
      <c r="J70" s="43">
        <v>4.2</v>
      </c>
      <c r="K70" s="44">
        <f t="shared" si="1"/>
        <v>57.5</v>
      </c>
      <c r="L70" s="43"/>
      <c r="M70" s="43"/>
    </row>
    <row r="71" spans="1:13" x14ac:dyDescent="0.25">
      <c r="A71" s="39" t="s">
        <v>92</v>
      </c>
      <c r="B71" s="43">
        <v>70</v>
      </c>
      <c r="C71" s="43"/>
      <c r="D71" s="63"/>
      <c r="E71" s="43"/>
      <c r="F71" s="43">
        <v>1669</v>
      </c>
      <c r="G71" s="43">
        <v>1143</v>
      </c>
      <c r="H71" s="43">
        <v>102</v>
      </c>
      <c r="I71" s="43">
        <v>77.099999999999994</v>
      </c>
      <c r="J71" s="43"/>
      <c r="K71" s="44">
        <f t="shared" si="1"/>
        <v>89.1</v>
      </c>
      <c r="L71" s="43">
        <v>12</v>
      </c>
      <c r="M71" s="43"/>
    </row>
    <row r="72" spans="1:13" x14ac:dyDescent="0.25">
      <c r="A72" s="39" t="s">
        <v>93</v>
      </c>
      <c r="B72" s="43">
        <v>70</v>
      </c>
      <c r="C72" s="43"/>
      <c r="D72" s="63"/>
      <c r="E72" s="43"/>
      <c r="F72" s="43">
        <v>1630</v>
      </c>
      <c r="G72" s="43">
        <v>963.3</v>
      </c>
      <c r="H72" s="43">
        <v>106.6</v>
      </c>
      <c r="I72" s="43">
        <v>49</v>
      </c>
      <c r="J72" s="43"/>
      <c r="K72" s="44">
        <f t="shared" si="1"/>
        <v>49</v>
      </c>
      <c r="L72" s="43"/>
      <c r="M72" s="43"/>
    </row>
    <row r="73" spans="1:13" x14ac:dyDescent="0.25">
      <c r="A73" s="39" t="s">
        <v>95</v>
      </c>
      <c r="B73" s="43">
        <v>80</v>
      </c>
      <c r="C73" s="43"/>
      <c r="D73" s="63"/>
      <c r="E73" s="43"/>
      <c r="F73" s="43">
        <v>1905</v>
      </c>
      <c r="G73" s="43">
        <v>1276</v>
      </c>
      <c r="H73" s="43">
        <v>119</v>
      </c>
      <c r="I73" s="43">
        <v>78</v>
      </c>
      <c r="J73" s="43"/>
      <c r="K73" s="44">
        <f t="shared" si="1"/>
        <v>78</v>
      </c>
      <c r="L73" s="43"/>
      <c r="M73" s="43"/>
    </row>
    <row r="74" spans="1:13" x14ac:dyDescent="0.25">
      <c r="A74" s="39" t="s">
        <v>94</v>
      </c>
      <c r="B74" s="43">
        <v>85</v>
      </c>
      <c r="C74" s="43"/>
      <c r="D74" s="63"/>
      <c r="E74" s="43"/>
      <c r="F74" s="43">
        <v>1988</v>
      </c>
      <c r="G74" s="43">
        <v>1338</v>
      </c>
      <c r="H74" s="43">
        <v>112.1</v>
      </c>
      <c r="I74" s="43">
        <v>101.5</v>
      </c>
      <c r="J74" s="43"/>
      <c r="K74" s="44">
        <f t="shared" si="1"/>
        <v>101.5</v>
      </c>
      <c r="L74" s="43"/>
      <c r="M74" s="43"/>
    </row>
    <row r="75" spans="1:13" x14ac:dyDescent="0.25">
      <c r="A75" s="39" t="s">
        <v>111</v>
      </c>
      <c r="B75" s="43">
        <v>86</v>
      </c>
      <c r="C75" s="43">
        <v>234</v>
      </c>
      <c r="D75" s="63">
        <v>1897</v>
      </c>
      <c r="E75" s="43">
        <v>1068</v>
      </c>
      <c r="F75" s="43">
        <v>2003</v>
      </c>
      <c r="G75" s="43">
        <v>1176</v>
      </c>
      <c r="H75" s="43">
        <v>99.6</v>
      </c>
      <c r="I75" s="43">
        <v>75</v>
      </c>
      <c r="J75" s="43">
        <v>4.5999999999999996</v>
      </c>
      <c r="K75" s="44">
        <f t="shared" si="1"/>
        <v>96.6</v>
      </c>
      <c r="L75" s="43">
        <v>17</v>
      </c>
      <c r="M75" s="43"/>
    </row>
    <row r="76" spans="1:13" x14ac:dyDescent="0.25">
      <c r="A76" s="39"/>
      <c r="B76" s="43"/>
      <c r="C76" s="43"/>
      <c r="D76" s="63"/>
      <c r="E76" s="43"/>
      <c r="F76" s="43"/>
      <c r="G76" s="43"/>
      <c r="H76" s="43"/>
      <c r="I76" s="43"/>
      <c r="J76" s="43"/>
      <c r="K76" s="44"/>
      <c r="L76" s="43"/>
      <c r="M76" s="43"/>
    </row>
    <row r="77" spans="1:13" x14ac:dyDescent="0.25">
      <c r="A77" s="39"/>
      <c r="B77" s="43"/>
      <c r="C77" s="43"/>
      <c r="D77" s="63"/>
      <c r="E77" s="43"/>
      <c r="F77" s="43"/>
      <c r="G77" s="43"/>
      <c r="H77" s="43"/>
      <c r="I77" s="43"/>
      <c r="J77" s="43"/>
      <c r="K77" s="44"/>
      <c r="L77" s="43"/>
    </row>
    <row r="78" spans="1:13" x14ac:dyDescent="0.25">
      <c r="A78" s="39"/>
      <c r="B78" s="43"/>
      <c r="C78" s="43"/>
      <c r="D78" s="63"/>
      <c r="E78" s="43"/>
      <c r="F78" s="43"/>
      <c r="G78" s="43"/>
      <c r="H78" s="43"/>
      <c r="I78" s="43"/>
      <c r="J78" s="43"/>
      <c r="K78" s="44"/>
      <c r="L78" s="43"/>
    </row>
    <row r="79" spans="1:13" x14ac:dyDescent="0.25">
      <c r="A79" s="39"/>
      <c r="B79" s="43"/>
      <c r="C79" s="43"/>
      <c r="D79" s="63"/>
      <c r="E79" s="43"/>
      <c r="F79" s="43"/>
      <c r="G79" s="43"/>
      <c r="H79" s="43"/>
      <c r="I79" s="43"/>
      <c r="J79" s="43"/>
      <c r="K79" s="44"/>
      <c r="L79" s="43"/>
    </row>
    <row r="80" spans="1:13" x14ac:dyDescent="0.25">
      <c r="A80" s="39"/>
      <c r="B80" s="43"/>
      <c r="C80" s="43"/>
      <c r="D80" s="63"/>
      <c r="E80" s="43"/>
      <c r="F80" s="43"/>
      <c r="G80" s="43"/>
      <c r="H80" s="43"/>
      <c r="I80" s="43"/>
      <c r="J80" s="43"/>
      <c r="K80" s="44"/>
      <c r="L80" s="43"/>
    </row>
    <row r="81" spans="1:12" x14ac:dyDescent="0.25">
      <c r="A81" s="39"/>
      <c r="B81" s="43"/>
      <c r="C81" s="43"/>
      <c r="D81" s="63"/>
      <c r="E81" s="43"/>
      <c r="F81" s="43"/>
      <c r="G81" s="43"/>
      <c r="H81" s="43"/>
      <c r="I81" s="43"/>
      <c r="J81" s="43"/>
      <c r="K81" s="44"/>
      <c r="L81" s="43"/>
    </row>
    <row r="82" spans="1:12" x14ac:dyDescent="0.25">
      <c r="A82" s="39"/>
      <c r="B82" s="43"/>
      <c r="C82" s="43"/>
      <c r="D82" s="63"/>
      <c r="E82" s="43"/>
      <c r="F82" s="43"/>
      <c r="G82" s="43"/>
      <c r="H82" s="43"/>
      <c r="I82" s="43"/>
      <c r="J82" s="43"/>
      <c r="K82" s="44"/>
      <c r="L82" s="43"/>
    </row>
    <row r="83" spans="1:12" x14ac:dyDescent="0.25">
      <c r="A83" s="39"/>
      <c r="B83" s="43"/>
      <c r="C83" s="43"/>
      <c r="D83" s="63"/>
      <c r="E83" s="43"/>
      <c r="F83" s="43"/>
      <c r="G83" s="43"/>
      <c r="H83" s="43"/>
      <c r="I83" s="43"/>
      <c r="J83" s="43"/>
      <c r="K83" s="44"/>
    </row>
    <row r="84" spans="1:12" x14ac:dyDescent="0.25">
      <c r="A84" s="39"/>
      <c r="B84" s="43"/>
      <c r="C84" s="43"/>
      <c r="D84" s="63"/>
      <c r="E84" s="43"/>
      <c r="F84" s="43"/>
      <c r="G84" s="43"/>
      <c r="H84" s="43"/>
      <c r="I84" s="43"/>
      <c r="J84" s="43"/>
      <c r="K84" s="44"/>
    </row>
    <row r="85" spans="1:12" x14ac:dyDescent="0.25">
      <c r="A85" s="39"/>
      <c r="B85" s="43"/>
      <c r="C85" s="43"/>
      <c r="D85" s="63"/>
      <c r="E85" s="43"/>
      <c r="F85" s="43"/>
      <c r="G85" s="43"/>
      <c r="H85" s="43"/>
      <c r="I85" s="43"/>
      <c r="J85" s="43"/>
      <c r="K85" s="44"/>
    </row>
    <row r="86" spans="1:12" x14ac:dyDescent="0.25">
      <c r="A86" s="39"/>
      <c r="B86" s="43"/>
      <c r="C86" s="43"/>
      <c r="D86" s="63"/>
      <c r="E86" s="43"/>
      <c r="F86" s="43"/>
      <c r="G86" s="43"/>
      <c r="H86" s="43"/>
      <c r="I86" s="43"/>
      <c r="J86" s="43"/>
      <c r="K86" s="44"/>
    </row>
    <row r="87" spans="1:12" x14ac:dyDescent="0.25">
      <c r="A87" s="39"/>
      <c r="B87" s="43"/>
      <c r="C87" s="43"/>
      <c r="D87" s="63"/>
      <c r="E87" s="43"/>
      <c r="F87" s="43"/>
      <c r="G87" s="43"/>
      <c r="H87" s="43"/>
      <c r="I87" s="43"/>
      <c r="J87" s="43"/>
      <c r="K87" s="44"/>
    </row>
    <row r="88" spans="1:12" x14ac:dyDescent="0.25">
      <c r="A88" s="39"/>
      <c r="B88" s="43"/>
      <c r="C88" s="43"/>
      <c r="D88" s="63"/>
      <c r="E88" s="43"/>
      <c r="F88" s="43"/>
      <c r="G88" s="43"/>
      <c r="H88" s="43"/>
      <c r="I88" s="43"/>
      <c r="J88" s="43"/>
      <c r="K88" s="44"/>
    </row>
    <row r="89" spans="1:12" x14ac:dyDescent="0.25">
      <c r="A89" s="39"/>
      <c r="B89" s="43"/>
      <c r="C89" s="43"/>
      <c r="D89" s="63"/>
      <c r="E89" s="43"/>
      <c r="F89" s="43"/>
      <c r="G89" s="43"/>
      <c r="H89" s="43"/>
      <c r="I89" s="43"/>
      <c r="J89" s="43"/>
      <c r="K89" s="44"/>
    </row>
    <row r="90" spans="1:12" x14ac:dyDescent="0.25">
      <c r="A90" s="46"/>
      <c r="B90" s="47"/>
      <c r="C90" s="47"/>
      <c r="D90" s="66"/>
      <c r="E90" s="47"/>
      <c r="F90" s="47"/>
      <c r="G90" s="47"/>
      <c r="H90" s="47"/>
      <c r="I90" s="47"/>
      <c r="J90" s="47"/>
      <c r="K90" s="48"/>
    </row>
  </sheetData>
  <autoFilter ref="A1:S75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WIZZARD</vt:lpstr>
      <vt:lpstr>DB</vt:lpstr>
      <vt:lpstr>WIZZARD!Afdrukbereik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Kamerbeek</dc:creator>
  <cp:lastModifiedBy>Glerum J.</cp:lastModifiedBy>
  <cp:lastPrinted>2018-03-09T12:38:25Z</cp:lastPrinted>
  <dcterms:created xsi:type="dcterms:W3CDTF">2014-03-21T08:17:15Z</dcterms:created>
  <dcterms:modified xsi:type="dcterms:W3CDTF">2018-05-22T06:03:36Z</dcterms:modified>
</cp:coreProperties>
</file>