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RBS\SALES DOCUMENTATIE\Calculators\"/>
    </mc:Choice>
  </mc:AlternateContent>
  <xr:revisionPtr revIDLastSave="0" documentId="13_ncr:1_{835DF728-BF84-4C58-A2E9-CBA3B2F262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ALANCEBOX 400" sheetId="2" r:id="rId1"/>
    <sheet name="BALANCEBOX 650" sheetId="3" r:id="rId2"/>
    <sheet name="DB" sheetId="1" r:id="rId3"/>
  </sheets>
  <definedNames>
    <definedName name="_xlnm._FilterDatabase" localSheetId="2" hidden="1">DB!$A$1:$U$112</definedName>
    <definedName name="_xlnm.Print_Area" localSheetId="0">'BALANCEBOX 400'!$A$1:$M$48</definedName>
    <definedName name="_xlnm.Print_Area" localSheetId="1">'BALANCEBOX 650'!$A$1:$M$43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" l="1"/>
  <c r="L6" i="2"/>
  <c r="K9" i="1"/>
  <c r="N9" i="1" s="1"/>
  <c r="K10" i="1"/>
  <c r="N10" i="1" s="1"/>
  <c r="K11" i="1"/>
  <c r="N11" i="1" s="1"/>
  <c r="K42" i="1"/>
  <c r="K43" i="1"/>
  <c r="N43" i="1" s="1"/>
  <c r="K44" i="1"/>
  <c r="N44" i="1" s="1"/>
  <c r="K45" i="1"/>
  <c r="N45" i="1" s="1"/>
  <c r="K46" i="1"/>
  <c r="N46" i="1" s="1"/>
  <c r="K47" i="1"/>
  <c r="K48" i="1"/>
  <c r="A15" i="2"/>
  <c r="K145" i="1"/>
  <c r="N145" i="1" s="1"/>
  <c r="K144" i="1"/>
  <c r="N144" i="1" s="1"/>
  <c r="K82" i="1"/>
  <c r="N82" i="1" s="1"/>
  <c r="K83" i="1"/>
  <c r="N83" i="1" s="1"/>
  <c r="K84" i="1"/>
  <c r="N84" i="1" s="1"/>
  <c r="K85" i="1"/>
  <c r="N85" i="1" s="1"/>
  <c r="K167" i="1"/>
  <c r="N167" i="1" s="1"/>
  <c r="K60" i="1"/>
  <c r="N60" i="1" s="1"/>
  <c r="K61" i="1"/>
  <c r="N61" i="1" s="1"/>
  <c r="K62" i="1"/>
  <c r="N62" i="1" s="1"/>
  <c r="K63" i="1"/>
  <c r="N63" i="1" s="1"/>
  <c r="K68" i="1"/>
  <c r="N68" i="1" s="1"/>
  <c r="K69" i="1"/>
  <c r="N69" i="1" s="1"/>
  <c r="K70" i="1"/>
  <c r="N70" i="1" s="1"/>
  <c r="K64" i="1"/>
  <c r="N64" i="1" s="1"/>
  <c r="K65" i="1"/>
  <c r="N65" i="1" s="1"/>
  <c r="K66" i="1"/>
  <c r="N66" i="1" s="1"/>
  <c r="K67" i="1"/>
  <c r="N67" i="1" s="1"/>
  <c r="K127" i="1"/>
  <c r="N127" i="1" s="1"/>
  <c r="K91" i="1"/>
  <c r="N91" i="1" s="1"/>
  <c r="K92" i="1"/>
  <c r="N92" i="1" s="1"/>
  <c r="K93" i="1"/>
  <c r="N93" i="1" s="1"/>
  <c r="K187" i="1"/>
  <c r="N187" i="1" s="1"/>
  <c r="K3" i="1"/>
  <c r="N3" i="1" s="1"/>
  <c r="K4" i="1"/>
  <c r="N4" i="1" s="1"/>
  <c r="K5" i="1"/>
  <c r="N5" i="1" s="1"/>
  <c r="K6" i="1"/>
  <c r="N6" i="1" s="1"/>
  <c r="K7" i="1"/>
  <c r="N7" i="1" s="1"/>
  <c r="K8" i="1"/>
  <c r="N8" i="1" s="1"/>
  <c r="K191" i="1"/>
  <c r="N191" i="1" s="1"/>
  <c r="K189" i="1"/>
  <c r="N189" i="1" s="1"/>
  <c r="K190" i="1"/>
  <c r="N190" i="1" s="1"/>
  <c r="K188" i="1"/>
  <c r="N188" i="1" s="1"/>
  <c r="K50" i="1"/>
  <c r="N50" i="1" s="1"/>
  <c r="N48" i="1"/>
  <c r="N47" i="1"/>
  <c r="K49" i="1"/>
  <c r="N49" i="1" s="1"/>
  <c r="K161" i="1"/>
  <c r="N161" i="1" s="1"/>
  <c r="K162" i="1"/>
  <c r="N162" i="1" s="1"/>
  <c r="K196" i="1"/>
  <c r="N196" i="1" s="1"/>
  <c r="K197" i="1" l="1"/>
  <c r="N197" i="1" s="1"/>
  <c r="K80" i="1"/>
  <c r="N80" i="1" s="1"/>
  <c r="K129" i="1"/>
  <c r="N129" i="1" s="1"/>
  <c r="K170" i="1"/>
  <c r="N170" i="1" s="1"/>
  <c r="K131" i="1"/>
  <c r="N131" i="1" s="1"/>
  <c r="F18" i="3"/>
  <c r="F17" i="2"/>
  <c r="A15" i="3" l="1"/>
  <c r="G12" i="3"/>
  <c r="G13" i="3" s="1"/>
  <c r="D18" i="3"/>
  <c r="D26" i="3" s="1"/>
  <c r="D27" i="3" s="1"/>
  <c r="I12" i="2"/>
  <c r="I13" i="2" s="1"/>
  <c r="E9" i="3"/>
  <c r="F9" i="3" s="1"/>
  <c r="E9" i="2"/>
  <c r="F9" i="2" s="1"/>
  <c r="K108" i="1" l="1"/>
  <c r="N108" i="1" s="1"/>
  <c r="K184" i="1" l="1"/>
  <c r="N184" i="1" s="1"/>
  <c r="K132" i="1" l="1"/>
  <c r="N132" i="1" s="1"/>
  <c r="K133" i="1"/>
  <c r="N133" i="1" s="1"/>
  <c r="K134" i="1"/>
  <c r="N134" i="1" l="1"/>
  <c r="K98" i="1"/>
  <c r="N98" i="1" s="1"/>
  <c r="K99" i="1"/>
  <c r="N99" i="1" s="1"/>
  <c r="K100" i="1"/>
  <c r="N100" i="1" s="1"/>
  <c r="K177" i="1" l="1"/>
  <c r="N177" i="1" s="1"/>
  <c r="K178" i="1"/>
  <c r="N178" i="1" s="1"/>
  <c r="K179" i="1"/>
  <c r="N179" i="1" s="1"/>
  <c r="K173" i="1" l="1"/>
  <c r="N173" i="1" s="1"/>
  <c r="K81" i="1" l="1"/>
  <c r="N81" i="1" s="1"/>
  <c r="K79" i="1"/>
  <c r="N79" i="1" s="1"/>
  <c r="K139" i="1" l="1"/>
  <c r="K137" i="1"/>
  <c r="N137" i="1" s="1"/>
  <c r="K136" i="1"/>
  <c r="N136" i="1" s="1"/>
  <c r="K135" i="1"/>
  <c r="N135" i="1" s="1"/>
  <c r="K115" i="1" l="1"/>
  <c r="N115" i="1" s="1"/>
  <c r="K116" i="1"/>
  <c r="N116" i="1" s="1"/>
  <c r="K111" i="1"/>
  <c r="N111" i="1" s="1"/>
  <c r="K112" i="1"/>
  <c r="N112" i="1" s="1"/>
  <c r="K113" i="1"/>
  <c r="N113" i="1" s="1"/>
  <c r="N139" i="1"/>
  <c r="K114" i="1"/>
  <c r="N114" i="1" s="1"/>
  <c r="K175" i="1" l="1"/>
  <c r="N175" i="1" s="1"/>
  <c r="K200" i="1" l="1"/>
  <c r="N200" i="1" s="1"/>
  <c r="K194" i="1"/>
  <c r="N194" i="1" s="1"/>
  <c r="K193" i="1"/>
  <c r="N193" i="1" s="1"/>
  <c r="K198" i="1"/>
  <c r="N198" i="1" s="1"/>
  <c r="K192" i="1"/>
  <c r="N192" i="1" s="1"/>
  <c r="K176" i="1" l="1"/>
  <c r="N176" i="1" s="1"/>
  <c r="D19" i="3" l="1"/>
  <c r="K174" i="1" l="1"/>
  <c r="N174" i="1" s="1"/>
  <c r="K53" i="1" l="1"/>
  <c r="N53" i="1" s="1"/>
  <c r="K55" i="1"/>
  <c r="N55" i="1" s="1"/>
  <c r="K52" i="1"/>
  <c r="N52" i="1" s="1"/>
  <c r="K54" i="1"/>
  <c r="N54" i="1" s="1"/>
  <c r="K56" i="1"/>
  <c r="N56" i="1" s="1"/>
  <c r="K51" i="1"/>
  <c r="N51" i="1" s="1"/>
  <c r="K75" i="1" l="1"/>
  <c r="N75" i="1" s="1"/>
  <c r="K130" i="1" l="1"/>
  <c r="N130" i="1" s="1"/>
  <c r="D18" i="2" l="1"/>
  <c r="D19" i="2" s="1"/>
  <c r="K18" i="1"/>
  <c r="N18" i="1" s="1"/>
  <c r="K19" i="1"/>
  <c r="N19" i="1" s="1"/>
  <c r="K20" i="1"/>
  <c r="N20" i="1" s="1"/>
  <c r="K15" i="1"/>
  <c r="N15" i="1" s="1"/>
  <c r="K16" i="1"/>
  <c r="N16" i="1" s="1"/>
  <c r="K17" i="1"/>
  <c r="N17" i="1" s="1"/>
  <c r="K21" i="1"/>
  <c r="N21" i="1" s="1"/>
  <c r="K22" i="1"/>
  <c r="N22" i="1" s="1"/>
  <c r="K23" i="1"/>
  <c r="N23" i="1" s="1"/>
  <c r="K199" i="1"/>
  <c r="N199" i="1" s="1"/>
  <c r="K195" i="1"/>
  <c r="N195" i="1" l="1"/>
  <c r="L6" i="3"/>
  <c r="E8" i="3" s="1"/>
  <c r="L23" i="3" s="1"/>
  <c r="K88" i="1"/>
  <c r="N88" i="1" s="1"/>
  <c r="K89" i="1"/>
  <c r="N89" i="1" s="1"/>
  <c r="K90" i="1"/>
  <c r="N90" i="1" s="1"/>
  <c r="F8" i="3" l="1"/>
  <c r="D31" i="3"/>
  <c r="D32" i="3" s="1"/>
  <c r="A18" i="3"/>
  <c r="A19" i="3" s="1"/>
  <c r="L15" i="3"/>
  <c r="L25" i="3"/>
  <c r="K128" i="1"/>
  <c r="N128" i="1" s="1"/>
  <c r="K122" i="1"/>
  <c r="N122" i="1" s="1"/>
  <c r="K126" i="1"/>
  <c r="N126" i="1" s="1"/>
  <c r="K125" i="1"/>
  <c r="N125" i="1" s="1"/>
  <c r="K117" i="1"/>
  <c r="N117" i="1" s="1"/>
  <c r="K118" i="1"/>
  <c r="N118" i="1" s="1"/>
  <c r="K120" i="1"/>
  <c r="N120" i="1" s="1"/>
  <c r="K121" i="1"/>
  <c r="N121" i="1" s="1"/>
  <c r="K124" i="1"/>
  <c r="N124" i="1" s="1"/>
  <c r="K119" i="1"/>
  <c r="N119" i="1" s="1"/>
  <c r="L24" i="3" l="1"/>
  <c r="L22" i="3"/>
  <c r="K73" i="1"/>
  <c r="N73" i="1" s="1"/>
  <c r="K72" i="1"/>
  <c r="N72" i="1" s="1"/>
  <c r="K71" i="1"/>
  <c r="N71" i="1" s="1"/>
  <c r="K201" i="1"/>
  <c r="N201" i="1" s="1"/>
  <c r="K202" i="1"/>
  <c r="N202" i="1" s="1"/>
  <c r="K203" i="1"/>
  <c r="N203" i="1" s="1"/>
  <c r="K14" i="1"/>
  <c r="N14" i="1" s="1"/>
  <c r="K13" i="1"/>
  <c r="N13" i="1" s="1"/>
  <c r="K12" i="1"/>
  <c r="N12" i="1" s="1"/>
  <c r="K171" i="1" l="1"/>
  <c r="N171" i="1" s="1"/>
  <c r="K169" i="1"/>
  <c r="N169" i="1" s="1"/>
  <c r="K168" i="1"/>
  <c r="N168" i="1" s="1"/>
  <c r="K26" i="1" l="1"/>
  <c r="N26" i="1" s="1"/>
  <c r="K28" i="1"/>
  <c r="N28" i="1" s="1"/>
  <c r="K25" i="1"/>
  <c r="N25" i="1" s="1"/>
  <c r="K27" i="1"/>
  <c r="N27" i="1" s="1"/>
  <c r="K29" i="1"/>
  <c r="N29" i="1" s="1"/>
  <c r="K30" i="1"/>
  <c r="N30" i="1" s="1"/>
  <c r="K31" i="1"/>
  <c r="N31" i="1" s="1"/>
  <c r="K32" i="1"/>
  <c r="N32" i="1" s="1"/>
  <c r="K33" i="1"/>
  <c r="N33" i="1" s="1"/>
  <c r="K36" i="1"/>
  <c r="N36" i="1" s="1"/>
  <c r="K35" i="1"/>
  <c r="N35" i="1" s="1"/>
  <c r="K37" i="1"/>
  <c r="N37" i="1" s="1"/>
  <c r="K38" i="1"/>
  <c r="N38" i="1" s="1"/>
  <c r="K39" i="1"/>
  <c r="N39" i="1" s="1"/>
  <c r="K41" i="1"/>
  <c r="N41" i="1" s="1"/>
  <c r="K40" i="1"/>
  <c r="N40" i="1" s="1"/>
  <c r="N42" i="1"/>
  <c r="K172" i="1"/>
  <c r="N172" i="1" s="1"/>
  <c r="K163" i="1"/>
  <c r="N163" i="1" s="1"/>
  <c r="K164" i="1"/>
  <c r="N164" i="1" s="1"/>
  <c r="K165" i="1"/>
  <c r="N165" i="1" s="1"/>
  <c r="K166" i="1"/>
  <c r="N166" i="1" s="1"/>
  <c r="K180" i="1"/>
  <c r="N180" i="1" s="1"/>
  <c r="K181" i="1"/>
  <c r="N181" i="1" s="1"/>
  <c r="K182" i="1"/>
  <c r="N182" i="1" s="1"/>
  <c r="K183" i="1"/>
  <c r="N183" i="1" s="1"/>
  <c r="K2" i="1"/>
  <c r="N2" i="1" s="1"/>
  <c r="K138" i="1"/>
  <c r="N138" i="1" s="1"/>
  <c r="K152" i="1"/>
  <c r="N152" i="1" s="1"/>
  <c r="K155" i="1"/>
  <c r="N155" i="1" s="1"/>
  <c r="K160" i="1"/>
  <c r="N160" i="1" s="1"/>
  <c r="K109" i="1"/>
  <c r="N109" i="1" s="1"/>
  <c r="K110" i="1"/>
  <c r="N110" i="1" s="1"/>
  <c r="K76" i="1"/>
  <c r="N76" i="1" s="1"/>
  <c r="K77" i="1"/>
  <c r="N77" i="1" s="1"/>
  <c r="K78" i="1"/>
  <c r="N78" i="1" s="1"/>
  <c r="K140" i="1"/>
  <c r="N140" i="1" s="1"/>
  <c r="K141" i="1"/>
  <c r="N141" i="1" s="1"/>
  <c r="K142" i="1"/>
  <c r="N142" i="1" s="1"/>
  <c r="K143" i="1"/>
  <c r="N143" i="1" s="1"/>
  <c r="K186" i="1"/>
  <c r="K87" i="1"/>
  <c r="N87" i="1" s="1"/>
  <c r="K86" i="1"/>
  <c r="N86" i="1" s="1"/>
  <c r="K94" i="1"/>
  <c r="N94" i="1" s="1"/>
  <c r="K95" i="1"/>
  <c r="N95" i="1" s="1"/>
  <c r="K96" i="1"/>
  <c r="N96" i="1" s="1"/>
  <c r="K97" i="1"/>
  <c r="N97" i="1" s="1"/>
  <c r="K57" i="1"/>
  <c r="N57" i="1" s="1"/>
  <c r="K58" i="1"/>
  <c r="N58" i="1" s="1"/>
  <c r="K59" i="1"/>
  <c r="N59" i="1" s="1"/>
  <c r="K146" i="1"/>
  <c r="N146" i="1" s="1"/>
  <c r="K147" i="1"/>
  <c r="N147" i="1" s="1"/>
  <c r="K148" i="1"/>
  <c r="N148" i="1" s="1"/>
  <c r="K149" i="1"/>
  <c r="N149" i="1" s="1"/>
  <c r="K150" i="1"/>
  <c r="N150" i="1" s="1"/>
  <c r="K151" i="1"/>
  <c r="N151" i="1" s="1"/>
  <c r="K158" i="1"/>
  <c r="N158" i="1" s="1"/>
  <c r="K154" i="1"/>
  <c r="N154" i="1" s="1"/>
  <c r="K157" i="1"/>
  <c r="N157" i="1" s="1"/>
  <c r="K153" i="1"/>
  <c r="N153" i="1" s="1"/>
  <c r="K159" i="1"/>
  <c r="N159" i="1" s="1"/>
  <c r="K156" i="1"/>
  <c r="N156" i="1" s="1"/>
  <c r="K123" i="1"/>
  <c r="N123" i="1" s="1"/>
  <c r="K102" i="1"/>
  <c r="N102" i="1" s="1"/>
  <c r="K103" i="1"/>
  <c r="N103" i="1" s="1"/>
  <c r="K101" i="1"/>
  <c r="N101" i="1" s="1"/>
  <c r="K104" i="1"/>
  <c r="N104" i="1" s="1"/>
  <c r="K105" i="1"/>
  <c r="N105" i="1" s="1"/>
  <c r="K106" i="1"/>
  <c r="N106" i="1" s="1"/>
  <c r="K107" i="1"/>
  <c r="N107" i="1" s="1"/>
  <c r="K74" i="1"/>
  <c r="N74" i="1" s="1"/>
  <c r="N185" i="1" l="1"/>
  <c r="N186" i="1"/>
  <c r="K24" i="1"/>
  <c r="N24" i="1" l="1"/>
  <c r="E8" i="2"/>
  <c r="C142" i="1"/>
  <c r="C141" i="1"/>
  <c r="F8" i="2" l="1"/>
  <c r="L21" i="2"/>
  <c r="L22" i="2" s="1"/>
  <c r="L15" i="2"/>
  <c r="I30" i="2"/>
  <c r="I31" i="2" s="1"/>
  <c r="A18" i="2"/>
  <c r="A19" i="2" s="1"/>
  <c r="H25" i="2"/>
  <c r="H26" i="2" s="1"/>
  <c r="L20" i="2" l="1"/>
  <c r="K34" i="1"/>
  <c r="N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Kamerbeek, Eric</author>
  </authors>
  <commentList>
    <comment ref="J3" authorId="0" shapeId="0" xr:uid="{08B00CAD-B22B-4E02-BB31-C0EBDF22BFE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4" authorId="0" shapeId="0" xr:uid="{2E2120FA-194F-487E-86AA-08C18090FEA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5" authorId="0" shapeId="0" xr:uid="{61C3CE74-446A-4FD3-9E19-4EDC5BDD4ED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6" authorId="0" shapeId="0" xr:uid="{170CFDBF-D114-43CC-815F-972E9989B58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7" authorId="0" shapeId="0" xr:uid="{097641C4-5051-4CCA-A78F-673134F5A1B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8" authorId="0" shapeId="0" xr:uid="{7EBD4970-32D3-4FF3-B566-D3B059FE398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9" authorId="0" shapeId="0" xr:uid="{B0CB6021-CFA6-469C-888D-FDA99A737AE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10" authorId="0" shapeId="0" xr:uid="{327D6616-F8D5-4292-BB31-3F7591F0962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11" authorId="0" shapeId="0" xr:uid="{68D8FA0F-F2CC-4D03-8EF6-67A3D70C541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12" authorId="0" shapeId="0" xr:uid="{DCF1D1D4-7991-4448-83B4-510A400EC34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13" authorId="0" shapeId="0" xr:uid="{37BB8564-B549-415F-8B49-D1894C03CC8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4" authorId="0" shapeId="0" xr:uid="{696E9E55-2652-4867-BEE7-BA14209E7AF9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5" authorId="0" shapeId="0" xr:uid="{E28FCAFA-8014-444C-B51A-71B84557DE0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6" authorId="0" shapeId="0" xr:uid="{7333F821-00FA-4F65-B106-098BD0F3545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7" authorId="0" shapeId="0" xr:uid="{B9B7A457-DF98-4B01-90B6-F954BF60645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8" authorId="0" shapeId="0" xr:uid="{847E743B-BF68-4C85-A16A-21DA979EF47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9" authorId="0" shapeId="0" xr:uid="{BAE9BB13-6558-4973-AE4A-E8D4404CF9F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0" authorId="0" shapeId="0" xr:uid="{D6CBC083-E2B1-4492-AE27-85013EB780BA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1" authorId="0" shapeId="0" xr:uid="{473C3531-283D-47DA-938F-D85EBE23DA2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2" authorId="0" shapeId="0" xr:uid="{1A4CC420-C649-4A4B-8AB9-38BEED48904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3" authorId="0" shapeId="0" xr:uid="{984BFC0F-7722-4DB0-AE73-673F4545712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4" authorId="0" shapeId="0" xr:uid="{8B2ECC11-D38E-494F-B7F6-40B27B36938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5" authorId="0" shapeId="0" xr:uid="{74D5EE73-EA3A-42F6-9BC7-E516BF08F9C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6" authorId="0" shapeId="0" xr:uid="{960040D9-D877-4E1F-B76A-1C09CED20CC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7" authorId="0" shapeId="0" xr:uid="{3C659012-5A32-4E4A-949F-D85B8F776B93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8" authorId="0" shapeId="0" xr:uid="{26EE9BC1-8784-4F7B-9654-D7F79BF88A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9" authorId="0" shapeId="0" xr:uid="{65011099-CF7D-456C-9F66-80D5532D7BD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0" authorId="0" shapeId="0" xr:uid="{16BC9973-B431-413D-8CD1-A46BAA64BC3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1" authorId="0" shapeId="0" xr:uid="{3819D724-414A-4C57-8839-6DAB307842D7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2" authorId="0" shapeId="0" xr:uid="{390D4E8E-A217-46AE-A2B7-91C588AE077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3" authorId="0" shapeId="0" xr:uid="{E3DCBEA9-23E0-41B8-98CB-065863E0CAD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4" authorId="0" shapeId="0" xr:uid="{4009E162-F16D-4B03-9E3C-F36555084C7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5" authorId="0" shapeId="0" xr:uid="{9B23FC4A-B1AD-4E68-8935-29947B2044E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6" authorId="0" shapeId="0" xr:uid="{056A151F-BEFD-45EA-9C3B-40C68DAAAD4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7" authorId="0" shapeId="0" xr:uid="{D0659465-24AC-4878-B48B-D0167236E48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8" authorId="0" shapeId="0" xr:uid="{D9D45698-FC22-4732-B387-B62D01A7A2A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9" authorId="0" shapeId="0" xr:uid="{36D7210D-8E61-4270-AB3E-DE33495D3B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40" authorId="0" shapeId="0" xr:uid="{6CB70C23-87CB-4959-A49F-903745EE283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41" authorId="0" shapeId="0" xr:uid="{206DA430-8A92-4C99-B15D-2D095DF1E48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42" authorId="0" shapeId="0" xr:uid="{5FDE86E5-E7A6-42A2-8875-6865BE78C7C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</commentList>
</comments>
</file>

<file path=xl/sharedStrings.xml><?xml version="1.0" encoding="utf-8"?>
<sst xmlns="http://schemas.openxmlformats.org/spreadsheetml/2006/main" count="301" uniqueCount="264">
  <si>
    <t>VAH</t>
  </si>
  <si>
    <t>M</t>
  </si>
  <si>
    <r>
      <t>i-BOTTOM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</si>
  <si>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</si>
  <si>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max</t>
    </r>
  </si>
  <si>
    <t>Choose:</t>
  </si>
  <si>
    <t>i-TOP</t>
  </si>
  <si>
    <t>i_BOTTOM</t>
  </si>
  <si>
    <t>Projected Image TOP edge, highest and lowest position</t>
  </si>
  <si>
    <t>Projected Image BOTTOM Edge, highest and lowest position</t>
  </si>
  <si>
    <t>Viewing Area Height</t>
  </si>
  <si>
    <t>i-BOTTOMmax</t>
  </si>
  <si>
    <t>ActivPanel Touch 55"</t>
  </si>
  <si>
    <t>ActivPanel Touch 65"</t>
  </si>
  <si>
    <t>ActivPanel Touch 70"</t>
  </si>
  <si>
    <t>ActivPanel Touch 84"</t>
  </si>
  <si>
    <t>USE:</t>
  </si>
  <si>
    <t>484A07</t>
  </si>
  <si>
    <t>484A08</t>
  </si>
  <si>
    <t>484A09</t>
  </si>
  <si>
    <t>481A21</t>
  </si>
  <si>
    <t>481A19</t>
  </si>
  <si>
    <t>BalanceBox® 400 FLATSCREEN / VESA INTERFACE</t>
  </si>
  <si>
    <t>BalanceBox® 650 FLATSCREEN / VESA INTERFACE</t>
  </si>
  <si>
    <t>Choose Interactive touchpanel model:</t>
  </si>
  <si>
    <t>Viewing area TOP edge to center of top Vesa connection point</t>
  </si>
  <si>
    <t>Triumph Board 55" LED LCD</t>
  </si>
  <si>
    <t>Triumph Board 65" LED LCD</t>
  </si>
  <si>
    <t>Triumph Board 70" LED LCD</t>
  </si>
  <si>
    <t>1538, 9</t>
  </si>
  <si>
    <t>Triumph Board 84 LED LCD</t>
  </si>
  <si>
    <t>3M™ Multi-Touch Display C4667PW (46")</t>
  </si>
  <si>
    <t>Prowise 84"UHD Multitouchscreen</t>
  </si>
  <si>
    <t>Sharp PN-70TA3/PN-70TB3</t>
  </si>
  <si>
    <t>Sharp PN-60TA3/PN-60TB3</t>
  </si>
  <si>
    <t>MS Surface Hub 55"</t>
  </si>
  <si>
    <t>MS Surface Hub 84"</t>
  </si>
  <si>
    <t>SMART 8084i-G4</t>
  </si>
  <si>
    <t>SMART 8055i / 8055i SMP-G4</t>
  </si>
  <si>
    <t>SMART 8070i / 8070i SMP-G4</t>
  </si>
  <si>
    <t>CTOUCH Laser 60"</t>
  </si>
  <si>
    <t>CTOUCH Laser 70"</t>
  </si>
  <si>
    <t>CTOUCH Laser 84"</t>
  </si>
  <si>
    <t>SMART 8065i / 8065i SMP-G5</t>
  </si>
  <si>
    <t>Qomo pro series 55</t>
  </si>
  <si>
    <t>Qomo pro series 65</t>
  </si>
  <si>
    <t>Qomo pro series 70</t>
  </si>
  <si>
    <t>Qomo pro series 84</t>
  </si>
  <si>
    <t>yes</t>
  </si>
  <si>
    <t>Sharp PNL-L802B</t>
  </si>
  <si>
    <t>VIDI-Touch 55</t>
  </si>
  <si>
    <t>HITACHI Starboard 84"</t>
  </si>
  <si>
    <t>HITACHI Starboard EULX-65M1</t>
  </si>
  <si>
    <t>I-Board Touch i55</t>
  </si>
  <si>
    <t>I-Board Touch i65</t>
  </si>
  <si>
    <t>I-Board Touch i70</t>
  </si>
  <si>
    <t>I-Board Touch i84</t>
  </si>
  <si>
    <t xml:space="preserve">Boxlight ProColor 65" </t>
  </si>
  <si>
    <t xml:space="preserve">Boxlight ProColor 70" </t>
  </si>
  <si>
    <t xml:space="preserve">Boxlight ProColor 84" </t>
  </si>
  <si>
    <t>●</t>
  </si>
  <si>
    <t>SHARP Aquos Board PN-C603D</t>
  </si>
  <si>
    <t>SHARP Aquos Board PN-C703D</t>
  </si>
  <si>
    <t>SHARP Aquos Board PN-L603B</t>
  </si>
  <si>
    <t>SHARP Aquos Board PN-L703B</t>
  </si>
  <si>
    <t>SHARP Aquos Board PN-L803C</t>
  </si>
  <si>
    <t>SHARP Big Pad PN-70TB3</t>
  </si>
  <si>
    <t>ActivPanel Touch 84"-v4</t>
  </si>
  <si>
    <t>ActivPanel Touch 80"</t>
  </si>
  <si>
    <t>ActivPanel Touch 70"-v4</t>
  </si>
  <si>
    <t>NEC P463 46"</t>
  </si>
  <si>
    <t>ActivPanel Touch 65"-v4</t>
  </si>
  <si>
    <t>ActivPanel Touch 55"-v4</t>
  </si>
  <si>
    <t>ActivPanel Touch 75"-v4</t>
  </si>
  <si>
    <t>InFocus Mondopad 57"INF5720</t>
  </si>
  <si>
    <t>InFocus Mondopad 65" INF6521 /6521AG</t>
  </si>
  <si>
    <t>InFocus Mondopad 70" INF7021</t>
  </si>
  <si>
    <t>InFocus Mondopad 70" INF7023 Ultra</t>
  </si>
  <si>
    <t>InFocus Mondopad 85" INF8521 Ultra</t>
  </si>
  <si>
    <t>InFocus Mondopad 80" INF8022 Ultra</t>
  </si>
  <si>
    <t>InFocus 65" INF6511 /6502</t>
  </si>
  <si>
    <t>SHARP PN-80SC5</t>
  </si>
  <si>
    <t>SHARP PN-70SC6</t>
  </si>
  <si>
    <t>SHARP PN-70TW3</t>
  </si>
  <si>
    <t>SHARP PN-60TB3</t>
  </si>
  <si>
    <t>SHARP PN-80TC3</t>
  </si>
  <si>
    <t>SHARP PN-70TB3</t>
  </si>
  <si>
    <t>ActivPanel v5 70"HD</t>
  </si>
  <si>
    <t>ActivPanel v5 75"HD</t>
  </si>
  <si>
    <t>ActivPanel v5 75" 4K</t>
  </si>
  <si>
    <t>ActivPanel v5 86" 4K</t>
  </si>
  <si>
    <t>BalanceBox® 650-80 (34-70KG) INCL BOTH COVERS</t>
  </si>
  <si>
    <t>BalanceBox® 650-130 (67-127KG) INCL BOTH COVERS</t>
  </si>
  <si>
    <t>BalanceBox® 650-180 (94-169KG) INCL BOTH COVERS</t>
  </si>
  <si>
    <t>CLEVERTOUCH 86" Plus series 4K LUX</t>
  </si>
  <si>
    <t>ActivPanel v5/2018 65"HD</t>
  </si>
  <si>
    <t>ActivPanel v5/2018 70"HD</t>
  </si>
  <si>
    <t>ActivPanel v5/2018 75"HD</t>
  </si>
  <si>
    <t>ActivPanel v5/2018 75" 4K</t>
  </si>
  <si>
    <t>ActivPanel v5/2018 86" 4K</t>
  </si>
  <si>
    <t>1428.5</t>
  </si>
  <si>
    <t>480A13</t>
  </si>
  <si>
    <t>480A12</t>
  </si>
  <si>
    <t>480A14</t>
  </si>
  <si>
    <t>BalanceBox® 400-40 (23-40KG) INCL WALL COVER</t>
  </si>
  <si>
    <t>BalanceBox® 400-70 (40-69KG) INCL WALL COVER</t>
  </si>
  <si>
    <t>BalanceBox® 400-90 (69-95KG) INCL WALL COVER</t>
  </si>
  <si>
    <t>DESCRIPTION</t>
  </si>
  <si>
    <t>SMART Board®7075 (SBID7075)</t>
  </si>
  <si>
    <t>SMART Board MX265 (SBID-MX265)</t>
  </si>
  <si>
    <t>SMART Board MX275 (SBID-MX275)</t>
  </si>
  <si>
    <t>SMART Board MX286 (SBID-MX286)</t>
  </si>
  <si>
    <t>ActivPanel AP6-70* 2018 70" HD</t>
  </si>
  <si>
    <t>ActivPanel AP6-75* 2018 75" 4K</t>
  </si>
  <si>
    <t>ActivPanel AP6-86* 2018 86" 4K</t>
  </si>
  <si>
    <t>Vivitek NovoTouch LK6530i</t>
  </si>
  <si>
    <t>Vivitek NovoTouch LK7530i</t>
  </si>
  <si>
    <t>Vivitek NovoTouch LK8630i</t>
  </si>
  <si>
    <t>CLEVERTOUCH 55" Plus series 4K LUX</t>
  </si>
  <si>
    <t>CLEVERTOUCH 65" Plus series 4K LUX</t>
  </si>
  <si>
    <t>CLEVERTOUCH 75" Plus series 4K LUX</t>
  </si>
  <si>
    <t>NEC E651-T</t>
  </si>
  <si>
    <t>NEC V554T</t>
  </si>
  <si>
    <t>NEC E705 SST</t>
  </si>
  <si>
    <t>NEC E703 SST</t>
  </si>
  <si>
    <t>NEC E 805 SST</t>
  </si>
  <si>
    <t>NEC E 801 SST</t>
  </si>
  <si>
    <t>NEC X841 UHD-2 SST</t>
  </si>
  <si>
    <t>NEC X651 UHD-2 SST</t>
  </si>
  <si>
    <t>NEC P 554 SST</t>
  </si>
  <si>
    <t>lbs
total
WEIGHT</t>
  </si>
  <si>
    <t>Hovercam Centerstage 6510</t>
  </si>
  <si>
    <t>Hovercam Centerstage 7510</t>
  </si>
  <si>
    <t>Hovercam Centerstage 8610</t>
  </si>
  <si>
    <t>ViewSonic IFP8650-GEN1</t>
  </si>
  <si>
    <t>ViewSonic IFP7550-GEN1</t>
  </si>
  <si>
    <t>ActivPanel Titanium 70"</t>
  </si>
  <si>
    <t>ActivPanel Titanium 75"</t>
  </si>
  <si>
    <t>ActivPanel Titanium 86"</t>
  </si>
  <si>
    <t>ActivPanel Cobalt 65"</t>
  </si>
  <si>
    <t>ActivPanel Cobalt 75"</t>
  </si>
  <si>
    <t>ActivPanel Cobalt 86"</t>
  </si>
  <si>
    <t>ActivPanel Nickel 75"</t>
  </si>
  <si>
    <t>ActivPanel Nickel 86"</t>
  </si>
  <si>
    <t>ActivPanel Nickel 65"</t>
  </si>
  <si>
    <t>Newline TRUTOUCH TT-8618VN</t>
  </si>
  <si>
    <t>CLEVERTOUCH 98"</t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</si>
  <si>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eight
</t>
    </r>
    <r>
      <rPr>
        <sz val="11"/>
        <color theme="1"/>
        <rFont val="Calibri"/>
        <family val="2"/>
        <scheme val="minor"/>
      </rPr>
      <t>VAH</t>
    </r>
  </si>
  <si>
    <r>
      <rPr>
        <sz val="11"/>
        <color theme="1"/>
        <rFont val="Calibri"/>
        <family val="2"/>
        <scheme val="minor"/>
      </rPr>
      <t xml:space="preserve">Top VAH
to top VESA
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ounting
</t>
    </r>
    <r>
      <rPr>
        <sz val="11"/>
        <color theme="1"/>
        <rFont val="Calibri"/>
        <family val="2"/>
        <scheme val="minor"/>
      </rPr>
      <t>M</t>
    </r>
  </si>
  <si>
    <r>
      <t xml:space="preserve">SCREEN
DIAG
INCH
</t>
    </r>
    <r>
      <rPr>
        <sz val="12"/>
        <color theme="1"/>
        <rFont val="Calibri"/>
        <family val="2"/>
        <scheme val="minor"/>
      </rPr>
      <t>DIAG</t>
    </r>
  </si>
  <si>
    <t>Total
Width
TW</t>
  </si>
  <si>
    <r>
      <rPr>
        <u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otal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
TH</t>
    </r>
  </si>
  <si>
    <t>Total
Depth
TD</t>
  </si>
  <si>
    <t>Net
Weight
NW</t>
  </si>
  <si>
    <t>VESA
Weight
VEW</t>
  </si>
  <si>
    <t>Total
Weight
TW</t>
  </si>
  <si>
    <t>ADDITIONAL
WEIGHT</t>
  </si>
  <si>
    <t>SPACERS
NEEDED</t>
  </si>
  <si>
    <t>VESA 
HORIZ.</t>
  </si>
  <si>
    <t>VESA
VERT.</t>
  </si>
  <si>
    <r>
      <rPr>
        <u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iewing 
</t>
    </r>
    <r>
      <rPr>
        <u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rea
</t>
    </r>
    <r>
      <rPr>
        <u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idth
VAW</t>
    </r>
  </si>
  <si>
    <t>BenQ RP6501K</t>
  </si>
  <si>
    <t>BenQ RP7501K</t>
  </si>
  <si>
    <t>BenQ RP8601K</t>
  </si>
  <si>
    <t>BenQ RP860K</t>
  </si>
  <si>
    <t>BenQ RP750K</t>
  </si>
  <si>
    <t>BenQ RP653K</t>
  </si>
  <si>
    <t>481A70</t>
  </si>
  <si>
    <t>UNIVERSAL VESA BRACKET BalanceBox®400/650 BLACK RAL9005</t>
  </si>
  <si>
    <t>kg</t>
  </si>
  <si>
    <t>ViewSonic IFP8650-2EP</t>
  </si>
  <si>
    <t>ViewSonic IFP7550-2EP</t>
  </si>
  <si>
    <t>ViewSonic IFP6550-2EP</t>
  </si>
  <si>
    <t>ViewSonic IFP5550-2EP</t>
  </si>
  <si>
    <t>ViewSonic IFP9850</t>
  </si>
  <si>
    <t>NEC CB651Q</t>
  </si>
  <si>
    <t>NEC CB751Q</t>
  </si>
  <si>
    <t>NEC CB861Q</t>
  </si>
  <si>
    <t>NEC 65" InfinityBoard® 2.1</t>
  </si>
  <si>
    <t>NEC 75" InfinityBoard® 2.1</t>
  </si>
  <si>
    <t>NEC 86" InfinityBoard® 2.1</t>
  </si>
  <si>
    <t>Prowise 86" (PW.1.15086.0001)</t>
  </si>
  <si>
    <t>Prowise 65" (PW.1.15065.1001)</t>
  </si>
  <si>
    <t>Prowise 75" (PW.1.15075.1001)</t>
  </si>
  <si>
    <t>Prowise 55" (PW.1.15055.1001)</t>
  </si>
  <si>
    <t>DELL C8618QT</t>
  </si>
  <si>
    <t>DELLC7520QT</t>
  </si>
  <si>
    <t>SMART SPNL 6065 V2</t>
  </si>
  <si>
    <t>SMART 6265S (2020)</t>
  </si>
  <si>
    <t>SMART 6275S (2020)</t>
  </si>
  <si>
    <t>SMART 6286S (2020)</t>
  </si>
  <si>
    <t>SMART SPNL 6075/6275 (2019)</t>
  </si>
  <si>
    <t>SMART SPNL 7075/7275 (2019)</t>
  </si>
  <si>
    <t>SMART SPNL 7086/7286 (2019)</t>
  </si>
  <si>
    <t>Iiyama TE8603 MIS-B1AG (04-2020)</t>
  </si>
  <si>
    <t>Iiyama TE7503 MIS-B1AG (04-2020)</t>
  </si>
  <si>
    <t>Iiyama TE6503 MIS-B1AG (04-2020)</t>
  </si>
  <si>
    <t>Optoma  OP651RKe (2020)</t>
  </si>
  <si>
    <t>Optoma  OP751RKe (2020)</t>
  </si>
  <si>
    <t>Optoma  OP861RKe (2020)</t>
  </si>
  <si>
    <t>TruTouch RS 75" (TT-7518RS /10-2020)</t>
  </si>
  <si>
    <t>Moves down</t>
  </si>
  <si>
    <t>15.75in</t>
  </si>
  <si>
    <t>400 mm</t>
  </si>
  <si>
    <t>LG 65UN74006</t>
  </si>
  <si>
    <t xml:space="preserve">             M=</t>
  </si>
  <si>
    <t>650 mm</t>
  </si>
  <si>
    <t>25.6 in</t>
  </si>
  <si>
    <t>-</t>
  </si>
  <si>
    <t>Newline TRUTOUCH TT-7518RS</t>
  </si>
  <si>
    <t>SMART Board MX075 (SBID-MX275-v2)</t>
  </si>
  <si>
    <t>Newline TT9818RS (4-2021)</t>
  </si>
  <si>
    <t>DELL C8621QT</t>
  </si>
  <si>
    <t>ViewSonic IFP7550-GEN2</t>
  </si>
  <si>
    <t>ViewSonic IFP7550-GEN3</t>
  </si>
  <si>
    <t>SMART SBID 7x75 R P/PW (2020)</t>
  </si>
  <si>
    <t>SMART SBID 7x86 R P/PW (2020)</t>
  </si>
  <si>
    <t>BenQ RM8602K / S (2021)</t>
  </si>
  <si>
    <t>BenQ RP8602 4K (2021)</t>
  </si>
  <si>
    <t>BenQ RP7502 4K (2021)</t>
  </si>
  <si>
    <t>BenQ RP6502 4K (2021)</t>
  </si>
  <si>
    <t>ViewSonic IFP8650-GEN3</t>
  </si>
  <si>
    <t>ViewSonic IFP8652 (2021)</t>
  </si>
  <si>
    <t>ViewSonic IFP7552 (2021)</t>
  </si>
  <si>
    <t>ViewSonic IFP6552 (2021)</t>
  </si>
  <si>
    <t>ViewSonic CDE9800</t>
  </si>
  <si>
    <t>ViewSonic IFP9850-4</t>
  </si>
  <si>
    <t>BenQ RE9801 (2022)</t>
  </si>
  <si>
    <t>ActivPanel 9 65" (Q3-22)</t>
  </si>
  <si>
    <t>ActivPanel 9 75" (Q3-22)</t>
  </si>
  <si>
    <t>ActivPanel 9 86" (Q3-22)</t>
  </si>
  <si>
    <t>ActivPanel 9 Premium 65" (Q3-22)</t>
  </si>
  <si>
    <t>ActivPanel 9 Premium 75" (Q3-22)</t>
  </si>
  <si>
    <t>ActivPanel 9 Premium 86" (Q3-22)</t>
  </si>
  <si>
    <t>i3TOUCH ES75 (Q2-22)</t>
  </si>
  <si>
    <t>i3TOUCH ES86 (Q2-22)</t>
  </si>
  <si>
    <t>i3TOUCH ES98 (Q2-22)</t>
  </si>
  <si>
    <t>NEC X981 UHD-2 SST (DISC)</t>
  </si>
  <si>
    <t>NEC C981Q SST (Q2-22)</t>
  </si>
  <si>
    <t>CLEVERTOUCH IMPACT Plus Gen-2 55" (Q4-21)</t>
  </si>
  <si>
    <t>CLEVERTOUCH IMPACT Plus Gen-2 65" (Q4-21)</t>
  </si>
  <si>
    <t>CLEVERTOUCH IMPACT Plus Gen-2 75" (Q4-21)</t>
  </si>
  <si>
    <t>CLEVERTOUCH IMPACT Plus Gen-2 86" (Q4-21)</t>
  </si>
  <si>
    <t>CLEVERTOUCH IMPACT MAX 65" (Q2-22)</t>
  </si>
  <si>
    <t>CLEVERTOUCH IMPACT MAX 75" (Q2-22)</t>
  </si>
  <si>
    <t>CLEVERTOUCH IMPACT MAX 86" (Q2-22)</t>
  </si>
  <si>
    <t>CLEVERTOUCH IMPACT 55" (Q2-22)</t>
  </si>
  <si>
    <t>CLEVERTOUCH IMPACT 65" (Q2-22)</t>
  </si>
  <si>
    <t>CLEVERTOUCH IMPACT 75" (Q2-22)</t>
  </si>
  <si>
    <t>CLEVERTOUCH IMPACT 86" (Q2-22)</t>
  </si>
  <si>
    <t>SMART Board MX255-V3N (SBID-MX255-V3)</t>
  </si>
  <si>
    <t>ELMO EL55R2</t>
  </si>
  <si>
    <t>ELMO EL65R2</t>
  </si>
  <si>
    <t>ELMO EL75R2</t>
  </si>
  <si>
    <t>ELMO EL86R2</t>
  </si>
  <si>
    <t>SAMSUNG Flip-3 75" (LH75WM) (2022)</t>
  </si>
  <si>
    <t>SAMSUNG Flip-3 85" (WM85B) (2022)</t>
  </si>
  <si>
    <t>BenQ RP7503 (2022)</t>
  </si>
  <si>
    <t>BenQ RP6503 (2022)</t>
  </si>
  <si>
    <t>BenQ RP8603 (2022)</t>
  </si>
  <si>
    <t>ActivPanel LX 65" (Q2-23)</t>
  </si>
  <si>
    <t>ActivPanel LX 75" (Q2-23)</t>
  </si>
  <si>
    <t>ActivPanel LX 86" (Q2-23)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</si>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</sst>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rgb="FFFF0000"/>
      <name val="Calibri"/>
      <family val="2"/>
      <scheme val="minor"/>
    </font>
    <font>
      <b/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0000CC"/>
      </top>
      <bottom/>
      <diagonal/>
    </border>
    <border>
      <left style="medium">
        <color indexed="64"/>
      </left>
      <right style="medium">
        <color indexed="64"/>
      </right>
      <top style="hair">
        <color rgb="FF0000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1" fillId="5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wrapText="1" shrinkToFit="1"/>
    </xf>
    <xf numFmtId="16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0" fillId="0" borderId="24" xfId="0" applyBorder="1"/>
    <xf numFmtId="0" fontId="0" fillId="3" borderId="25" xfId="0" applyFill="1" applyBorder="1"/>
    <xf numFmtId="0" fontId="0" fillId="0" borderId="24" xfId="0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right"/>
    </xf>
    <xf numFmtId="0" fontId="8" fillId="0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27" xfId="0" applyFill="1" applyBorder="1"/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Border="1"/>
    <xf numFmtId="0" fontId="7" fillId="0" borderId="0" xfId="0" applyFont="1" applyAlignment="1"/>
    <xf numFmtId="0" fontId="0" fillId="0" borderId="0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0" fillId="0" borderId="10" xfId="0" applyFill="1" applyBorder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8" fillId="0" borderId="0" xfId="0" applyFont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164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0" fontId="0" fillId="0" borderId="4" xfId="0" applyBorder="1" applyAlignment="1">
      <alignment horizontal="left"/>
    </xf>
    <xf numFmtId="164" fontId="19" fillId="0" borderId="0" xfId="0" applyNumberFormat="1" applyFont="1" applyAlignment="1">
      <alignment horizontal="left" vertical="top"/>
    </xf>
    <xf numFmtId="0" fontId="0" fillId="0" borderId="3" xfId="0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0" fontId="7" fillId="0" borderId="0" xfId="0" applyFont="1" applyBorder="1"/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164" fontId="8" fillId="0" borderId="0" xfId="0" applyNumberFormat="1" applyFont="1" applyFill="1"/>
    <xf numFmtId="0" fontId="8" fillId="0" borderId="0" xfId="0" applyFont="1"/>
  </cellXfs>
  <cellStyles count="1">
    <cellStyle name="Standaard" xfId="0" builtinId="0"/>
  </cellStyles>
  <dxfs count="21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</dxfs>
  <tableStyles count="0" defaultTableStyle="TableStyleMedium2" defaultPivotStyle="PivotStyleLight16"/>
  <colors>
    <mruColors>
      <color rgb="FF0000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11</xdr:row>
      <xdr:rowOff>0</xdr:rowOff>
    </xdr:from>
    <xdr:to>
      <xdr:col>4</xdr:col>
      <xdr:colOff>9526</xdr:colOff>
      <xdr:row>23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628901" y="1733550"/>
          <a:ext cx="0" cy="22955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28</xdr:row>
      <xdr:rowOff>0</xdr:rowOff>
    </xdr:from>
    <xdr:to>
      <xdr:col>7</xdr:col>
      <xdr:colOff>628650</xdr:colOff>
      <xdr:row>35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257675" y="5238750"/>
          <a:ext cx="0" cy="13906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35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610100" y="4029075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35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19200" y="1685925"/>
          <a:ext cx="0" cy="48006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20</xdr:row>
      <xdr:rowOff>23813</xdr:rowOff>
    </xdr:from>
    <xdr:to>
      <xdr:col>11</xdr:col>
      <xdr:colOff>1</xdr:colOff>
      <xdr:row>35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373689" y="3452813"/>
          <a:ext cx="0" cy="30718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35</xdr:row>
      <xdr:rowOff>0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57250" y="2677583"/>
          <a:ext cx="0" cy="385233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86591</xdr:colOff>
      <xdr:row>15</xdr:row>
      <xdr:rowOff>70859</xdr:rowOff>
    </xdr:from>
    <xdr:to>
      <xdr:col>12</xdr:col>
      <xdr:colOff>442190</xdr:colOff>
      <xdr:row>18</xdr:row>
      <xdr:rowOff>123612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455227" y="2711882"/>
          <a:ext cx="961736" cy="676207"/>
        </a:xfrm>
        <a:prstGeom prst="wedgeRoundRectCallout">
          <a:avLst>
            <a:gd name="adj1" fmla="val -24147"/>
            <a:gd name="adj2" fmla="val 919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8" name="Tekstvak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310816</xdr:colOff>
      <xdr:row>10</xdr:row>
      <xdr:rowOff>147890</xdr:rowOff>
    </xdr:from>
    <xdr:to>
      <xdr:col>7</xdr:col>
      <xdr:colOff>317843</xdr:colOff>
      <xdr:row>13</xdr:row>
      <xdr:rowOff>90237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3975434" y="1792206"/>
          <a:ext cx="7027" cy="74946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139701</xdr:colOff>
      <xdr:row>10</xdr:row>
      <xdr:rowOff>106486</xdr:rowOff>
    </xdr:from>
    <xdr:to>
      <xdr:col>12</xdr:col>
      <xdr:colOff>269631</xdr:colOff>
      <xdr:row>12</xdr:row>
      <xdr:rowOff>454272</xdr:rowOff>
    </xdr:to>
    <xdr:sp macro="" textlink="">
      <xdr:nvSpPr>
        <xdr:cNvPr id="16" name="Toelichting met afgeronde 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83201" y="1744786"/>
          <a:ext cx="987180" cy="700211"/>
        </a:xfrm>
        <a:prstGeom prst="wedgeRoundRectCallout">
          <a:avLst>
            <a:gd name="adj1" fmla="val -119572"/>
            <a:gd name="adj2" fmla="val -28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>
    <xdr:from>
      <xdr:col>4</xdr:col>
      <xdr:colOff>218515</xdr:colOff>
      <xdr:row>13</xdr:row>
      <xdr:rowOff>61632</xdr:rowOff>
    </xdr:from>
    <xdr:to>
      <xdr:col>7</xdr:col>
      <xdr:colOff>441795</xdr:colOff>
      <xdr:row>20</xdr:row>
      <xdr:rowOff>72000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903249" y="2514320"/>
          <a:ext cx="2205671" cy="1504602"/>
          <a:chOff x="1905000" y="2087095"/>
          <a:chExt cx="2164699" cy="1444721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932331" y="2118908"/>
            <a:ext cx="2103344" cy="1381346"/>
          </a:xfrm>
          <a:prstGeom prst="rect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1905000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a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3997699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Ovaa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spect="1"/>
          </xdr:cNvSpPr>
        </xdr:nvSpPr>
        <xdr:spPr>
          <a:xfrm>
            <a:off x="1905000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" name="Ovaal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997699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450273</xdr:colOff>
      <xdr:row>3</xdr:row>
      <xdr:rowOff>133350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50DCBED-4630-4BDB-B346-AF2BEF6E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4</xdr:col>
      <xdr:colOff>818387</xdr:colOff>
      <xdr:row>24</xdr:row>
      <xdr:rowOff>95254</xdr:rowOff>
    </xdr:from>
    <xdr:to>
      <xdr:col>5</xdr:col>
      <xdr:colOff>710710</xdr:colOff>
      <xdr:row>27</xdr:row>
      <xdr:rowOff>153870</xdr:rowOff>
    </xdr:to>
    <xdr:sp macro="" textlink="">
      <xdr:nvSpPr>
        <xdr:cNvPr id="12" name="Pijl: gestreept rechts 11">
          <a:extLst>
            <a:ext uri="{FF2B5EF4-FFF2-40B4-BE49-F238E27FC236}">
              <a16:creationId xmlns:a16="http://schemas.microsoft.com/office/drawing/2014/main" id="{4BB28BC1-1A65-40A8-9B70-89E586EC6355}"/>
            </a:ext>
          </a:extLst>
        </xdr:cNvPr>
        <xdr:cNvSpPr/>
      </xdr:nvSpPr>
      <xdr:spPr>
        <a:xfrm rot="5400000">
          <a:off x="2548654" y="4922583"/>
          <a:ext cx="637443" cy="727593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129647</xdr:colOff>
      <xdr:row>12</xdr:row>
      <xdr:rowOff>85764</xdr:rowOff>
    </xdr:from>
    <xdr:to>
      <xdr:col>8</xdr:col>
      <xdr:colOff>526449</xdr:colOff>
      <xdr:row>24</xdr:row>
      <xdr:rowOff>112088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5158EE62-0F56-4BE2-8BBC-B6CDB617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2"/>
        <a:stretch/>
      </xdr:blipFill>
      <xdr:spPr>
        <a:xfrm>
          <a:off x="1168738" y="2068696"/>
          <a:ext cx="3669938" cy="2719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637577</xdr:colOff>
      <xdr:row>30</xdr:row>
      <xdr:rowOff>4702</xdr:rowOff>
    </xdr:from>
    <xdr:to>
      <xdr:col>7</xdr:col>
      <xdr:colOff>74060</xdr:colOff>
      <xdr:row>33</xdr:row>
      <xdr:rowOff>63318</xdr:rowOff>
    </xdr:to>
    <xdr:sp macro="" textlink="">
      <xdr:nvSpPr>
        <xdr:cNvPr id="38" name="Pijl: gestreept rechts 37">
          <a:extLst>
            <a:ext uri="{FF2B5EF4-FFF2-40B4-BE49-F238E27FC236}">
              <a16:creationId xmlns:a16="http://schemas.microsoft.com/office/drawing/2014/main" id="{77A77B4B-1518-4161-A094-5BF07BE48AD5}"/>
            </a:ext>
          </a:extLst>
        </xdr:cNvPr>
        <xdr:cNvSpPr/>
      </xdr:nvSpPr>
      <xdr:spPr>
        <a:xfrm rot="5400000">
          <a:off x="3017323" y="5530706"/>
          <a:ext cx="636920" cy="729162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9526</xdr:colOff>
      <xdr:row>11</xdr:row>
      <xdr:rowOff>0</xdr:rowOff>
    </xdr:from>
    <xdr:to>
      <xdr:col>4</xdr:col>
      <xdr:colOff>9526</xdr:colOff>
      <xdr:row>24</xdr:row>
      <xdr:rowOff>0</xdr:rowOff>
    </xdr:to>
    <xdr:cxnSp macro="">
      <xdr:nvCxnSpPr>
        <xdr:cNvPr id="20" name="Rechte verbindingslijn met pijl 19">
          <a:extLst>
            <a:ext uri="{FF2B5EF4-FFF2-40B4-BE49-F238E27FC236}">
              <a16:creationId xmlns:a16="http://schemas.microsoft.com/office/drawing/2014/main" id="{B3C28C16-9E87-4F15-9A8B-D0E3B13E4981}"/>
            </a:ext>
          </a:extLst>
        </xdr:cNvPr>
        <xdr:cNvCxnSpPr/>
      </xdr:nvCxnSpPr>
      <xdr:spPr>
        <a:xfrm>
          <a:off x="1695451" y="1790700"/>
          <a:ext cx="0" cy="26479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57133</xdr:colOff>
      <xdr:row>29</xdr:row>
      <xdr:rowOff>0</xdr:rowOff>
    </xdr:from>
    <xdr:to>
      <xdr:col>4</xdr:col>
      <xdr:colOff>57133</xdr:colOff>
      <xdr:row>36</xdr:row>
      <xdr:rowOff>0</xdr:rowOff>
    </xdr:to>
    <xdr:cxnSp macro="">
      <xdr:nvCxnSpPr>
        <xdr:cNvPr id="21" name="Rechte verbindingslijn met pijl 20">
          <a:extLst>
            <a:ext uri="{FF2B5EF4-FFF2-40B4-BE49-F238E27FC236}">
              <a16:creationId xmlns:a16="http://schemas.microsoft.com/office/drawing/2014/main" id="{7C6AE462-58C4-4E4F-B26C-732AC0A62D55}"/>
            </a:ext>
          </a:extLst>
        </xdr:cNvPr>
        <xdr:cNvCxnSpPr/>
      </xdr:nvCxnSpPr>
      <xdr:spPr>
        <a:xfrm>
          <a:off x="1744419" y="5340804"/>
          <a:ext cx="0" cy="1387928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183686</xdr:colOff>
      <xdr:row>24</xdr:row>
      <xdr:rowOff>0</xdr:rowOff>
    </xdr:from>
    <xdr:to>
      <xdr:col>4</xdr:col>
      <xdr:colOff>183686</xdr:colOff>
      <xdr:row>36</xdr:row>
      <xdr:rowOff>0</xdr:rowOff>
    </xdr:to>
    <xdr:cxnSp macro="">
      <xdr:nvCxnSpPr>
        <xdr:cNvPr id="22" name="Rechte verbindingslijn met pijl 21">
          <a:extLst>
            <a:ext uri="{FF2B5EF4-FFF2-40B4-BE49-F238E27FC236}">
              <a16:creationId xmlns:a16="http://schemas.microsoft.com/office/drawing/2014/main" id="{F8345767-205A-4B14-92D2-F14FEA956315}"/>
            </a:ext>
          </a:extLst>
        </xdr:cNvPr>
        <xdr:cNvCxnSpPr/>
      </xdr:nvCxnSpPr>
      <xdr:spPr>
        <a:xfrm>
          <a:off x="1870972" y="4415518"/>
          <a:ext cx="0" cy="231321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36</xdr:row>
      <xdr:rowOff>0</xdr:rowOff>
    </xdr:to>
    <xdr:cxnSp macro="">
      <xdr:nvCxnSpPr>
        <xdr:cNvPr id="23" name="Rechte verbindingslijn met pijl 22">
          <a:extLst>
            <a:ext uri="{FF2B5EF4-FFF2-40B4-BE49-F238E27FC236}">
              <a16:creationId xmlns:a16="http://schemas.microsoft.com/office/drawing/2014/main" id="{42C13281-9337-4FC8-9B4E-1FF22C92EAF7}"/>
            </a:ext>
          </a:extLst>
        </xdr:cNvPr>
        <xdr:cNvCxnSpPr/>
      </xdr:nvCxnSpPr>
      <xdr:spPr>
        <a:xfrm>
          <a:off x="609600" y="1790700"/>
          <a:ext cx="0" cy="49720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102139</xdr:colOff>
      <xdr:row>23</xdr:row>
      <xdr:rowOff>140607</xdr:rowOff>
    </xdr:from>
    <xdr:to>
      <xdr:col>10</xdr:col>
      <xdr:colOff>102139</xdr:colOff>
      <xdr:row>36</xdr:row>
      <xdr:rowOff>1512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D30498A3-AF7E-49BA-A033-65F8512B2096}"/>
            </a:ext>
          </a:extLst>
        </xdr:cNvPr>
        <xdr:cNvCxnSpPr/>
      </xdr:nvCxnSpPr>
      <xdr:spPr>
        <a:xfrm>
          <a:off x="5213889" y="4376964"/>
          <a:ext cx="0" cy="238276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36</xdr:row>
      <xdr:rowOff>0</xdr:rowOff>
    </xdr:to>
    <xdr:cxnSp macro="">
      <xdr:nvCxnSpPr>
        <xdr:cNvPr id="25" name="Rechte verbindingslijn met pijl 24">
          <a:extLst>
            <a:ext uri="{FF2B5EF4-FFF2-40B4-BE49-F238E27FC236}">
              <a16:creationId xmlns:a16="http://schemas.microsoft.com/office/drawing/2014/main" id="{6AB5D79F-A61B-4651-840D-D69E93D69552}"/>
            </a:ext>
          </a:extLst>
        </xdr:cNvPr>
        <xdr:cNvCxnSpPr/>
      </xdr:nvCxnSpPr>
      <xdr:spPr>
        <a:xfrm>
          <a:off x="857250" y="2838450"/>
          <a:ext cx="0" cy="39243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16</xdr:row>
      <xdr:rowOff>96837</xdr:rowOff>
    </xdr:from>
    <xdr:to>
      <xdr:col>12</xdr:col>
      <xdr:colOff>441325</xdr:colOff>
      <xdr:row>19</xdr:row>
      <xdr:rowOff>161712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27B4511C-5E1E-446E-BA76-3D73DD002D66}"/>
            </a:ext>
          </a:extLst>
        </xdr:cNvPr>
        <xdr:cNvSpPr/>
      </xdr:nvSpPr>
      <xdr:spPr>
        <a:xfrm>
          <a:off x="5181600" y="2935287"/>
          <a:ext cx="1222375" cy="684000"/>
        </a:xfrm>
        <a:prstGeom prst="wedgeRoundRectCallout">
          <a:avLst>
            <a:gd name="adj1" fmla="val -12761"/>
            <a:gd name="adj2" fmla="val 1018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7" name="Tekstvak 1">
          <a:extLst>
            <a:ext uri="{FF2B5EF4-FFF2-40B4-BE49-F238E27FC236}">
              <a16:creationId xmlns:a16="http://schemas.microsoft.com/office/drawing/2014/main" id="{D02240D9-6382-4764-B250-B8A5CDD027C8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218578</xdr:colOff>
      <xdr:row>10</xdr:row>
      <xdr:rowOff>142875</xdr:rowOff>
    </xdr:from>
    <xdr:to>
      <xdr:col>7</xdr:col>
      <xdr:colOff>218578</xdr:colOff>
      <xdr:row>14</xdr:row>
      <xdr:rowOff>164042</xdr:rowOff>
    </xdr:to>
    <xdr:cxnSp macro="">
      <xdr:nvCxnSpPr>
        <xdr:cNvPr id="28" name="Rechte verbindingslijn met pijl 27">
          <a:extLst>
            <a:ext uri="{FF2B5EF4-FFF2-40B4-BE49-F238E27FC236}">
              <a16:creationId xmlns:a16="http://schemas.microsoft.com/office/drawing/2014/main" id="{214EB200-817A-45CD-8AD7-8B17DCAB0172}"/>
            </a:ext>
          </a:extLst>
        </xdr:cNvPr>
        <xdr:cNvCxnSpPr/>
      </xdr:nvCxnSpPr>
      <xdr:spPr>
        <a:xfrm>
          <a:off x="3838078" y="1783292"/>
          <a:ext cx="0" cy="804333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77788</xdr:colOff>
      <xdr:row>10</xdr:row>
      <xdr:rowOff>26987</xdr:rowOff>
    </xdr:from>
    <xdr:to>
      <xdr:col>12</xdr:col>
      <xdr:colOff>369363</xdr:colOff>
      <xdr:row>12</xdr:row>
      <xdr:rowOff>145737</xdr:rowOff>
    </xdr:to>
    <xdr:sp macro="" textlink="">
      <xdr:nvSpPr>
        <xdr:cNvPr id="29" name="Toelichting met afgeronde rechthoek 15">
          <a:extLst>
            <a:ext uri="{FF2B5EF4-FFF2-40B4-BE49-F238E27FC236}">
              <a16:creationId xmlns:a16="http://schemas.microsoft.com/office/drawing/2014/main" id="{853847BA-94C4-4C48-9941-E719958A24B7}"/>
            </a:ext>
          </a:extLst>
        </xdr:cNvPr>
        <xdr:cNvSpPr/>
      </xdr:nvSpPr>
      <xdr:spPr>
        <a:xfrm>
          <a:off x="5183188" y="1665287"/>
          <a:ext cx="1148825" cy="471175"/>
        </a:xfrm>
        <a:prstGeom prst="wedgeRoundRectCallout">
          <a:avLst>
            <a:gd name="adj1" fmla="val -172684"/>
            <a:gd name="adj2" fmla="val 508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494234</xdr:colOff>
      <xdr:row>3</xdr:row>
      <xdr:rowOff>133350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EAB79E5A-027C-4C59-9321-18B35B081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7</xdr:col>
      <xdr:colOff>61319</xdr:colOff>
      <xdr:row>23</xdr:row>
      <xdr:rowOff>158750</xdr:rowOff>
    </xdr:from>
    <xdr:to>
      <xdr:col>10</xdr:col>
      <xdr:colOff>113393</xdr:colOff>
      <xdr:row>23</xdr:row>
      <xdr:rowOff>160262</xdr:rowOff>
    </xdr:to>
    <xdr:cxnSp macro="">
      <xdr:nvCxnSpPr>
        <xdr:cNvPr id="40" name="Rechte verbindingslijn met pijl 39">
          <a:extLst>
            <a:ext uri="{FF2B5EF4-FFF2-40B4-BE49-F238E27FC236}">
              <a16:creationId xmlns:a16="http://schemas.microsoft.com/office/drawing/2014/main" id="{9F352E0F-EA50-4523-9E32-0D872B568423}"/>
            </a:ext>
          </a:extLst>
        </xdr:cNvPr>
        <xdr:cNvCxnSpPr/>
      </xdr:nvCxnSpPr>
      <xdr:spPr>
        <a:xfrm flipH="1">
          <a:off x="3694426" y="4395107"/>
          <a:ext cx="1530717" cy="15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209550</xdr:colOff>
      <xdr:row>12</xdr:row>
      <xdr:rowOff>88900</xdr:rowOff>
    </xdr:from>
    <xdr:to>
      <xdr:col>8</xdr:col>
      <xdr:colOff>643050</xdr:colOff>
      <xdr:row>28</xdr:row>
      <xdr:rowOff>26324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A68B14A-0571-44F7-8CFE-C952E76F2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2079625"/>
          <a:ext cx="3672000" cy="3118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1302544</xdr:colOff>
      <xdr:row>19</xdr:row>
      <xdr:rowOff>114300</xdr:rowOff>
    </xdr:from>
    <xdr:to>
      <xdr:col>22</xdr:col>
      <xdr:colOff>478633</xdr:colOff>
      <xdr:row>53</xdr:row>
      <xdr:rowOff>62865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44"/>
        <a:stretch/>
      </xdr:blipFill>
      <xdr:spPr>
        <a:xfrm>
          <a:off x="15285244" y="4495800"/>
          <a:ext cx="7777163" cy="64255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38F326-3A87-46FC-BB9B-A0AC2DA46B01}" name="Tabel1" displayName="Tabel1" ref="A1:P203" totalsRowShown="0" headerRowDxfId="15">
  <autoFilter ref="A1:P203" xr:uid="{91B6AA6C-14CF-4C15-90C8-38A8670BF6C5}"/>
  <sortState xmlns:xlrd2="http://schemas.microsoft.com/office/spreadsheetml/2017/richdata2" ref="A2:P203">
    <sortCondition ref="A1:A203"/>
  </sortState>
  <tableColumns count="16">
    <tableColumn id="1" xr3:uid="{7418DB7B-343D-4ECC-9780-4769DD587C77}" name="DESCRIPTION"/>
    <tableColumn id="2" xr3:uid="{582AC1A2-6FEB-4A31-A219-D8D8C7B0D7D0}" name="SCREEN_x000a_DIAG_x000a_INCH_x000a_DIAG" dataDxfId="14"/>
    <tableColumn id="3" xr3:uid="{C6EA226F-D5D7-4D43-8409-524FFC7D8CEC}" name="Top VAH_x000a_to top VESA_x000a_Mounting_x000a_M" dataDxfId="13"/>
    <tableColumn id="4" xr3:uid="{23B163F3-DA4F-4D35-9BC7-77117BB6FA86}" name="Viewing _x000a_Area_x000a_Width_x000a_VAW" dataDxfId="12"/>
    <tableColumn id="5" xr3:uid="{E8C0FCF3-3779-498F-9253-1CDEDEF66B8C}" name="Viewing _x000a_Area_x000a_Height_x000a_VAH" dataDxfId="11"/>
    <tableColumn id="6" xr3:uid="{1EE28D72-8676-40FF-A757-9E608A8BDAB1}" name="Total_x000a_Width_x000a_TW" dataDxfId="10"/>
    <tableColumn id="7" xr3:uid="{B19DCE23-45DC-4C75-A9A4-2038E1DD2A64}" name="Total_x000a_Height_x000a_TH" dataDxfId="9"/>
    <tableColumn id="8" xr3:uid="{84A737C9-53C3-4867-8B11-DFB9E76289E8}" name="Total_x000a_Depth_x000a_TD" dataDxfId="8"/>
    <tableColumn id="9" xr3:uid="{A1854ACE-6C4D-4257-AEF2-8532CB38F5BB}" name="Net_x000a_Weight_x000a_NW" dataDxfId="7"/>
    <tableColumn id="10" xr3:uid="{9D0B2C5E-8969-4613-AA15-2C0FA5825D69}" name="VESA_x000a_Weight_x000a_VEW" dataDxfId="6"/>
    <tableColumn id="11" xr3:uid="{5F226AEF-0893-4129-A0A8-3DEB65B2941A}" name="Total_x000a_Weight_x000a_TW" dataDxfId="5">
      <calculatedColumnFormula>I2+J2+L2</calculatedColumnFormula>
    </tableColumn>
    <tableColumn id="12" xr3:uid="{8F216D59-EA8A-468B-AB8D-B2AD2D5E33E7}" name="ADDITIONAL_x000a_WEIGHT" dataDxfId="4"/>
    <tableColumn id="13" xr3:uid="{68DD265D-BA21-4919-BDD0-DCC45B67349A}" name="SPACERS_x000a_NEEDED" dataDxfId="3"/>
    <tableColumn id="14" xr3:uid="{97772295-B314-4873-8D20-1398172A61AF}" name="lbs_x000a_total_x000a_WEIGHT" dataDxfId="2">
      <calculatedColumnFormula>K2*2.2</calculatedColumnFormula>
    </tableColumn>
    <tableColumn id="15" xr3:uid="{5F87B678-8B26-46DD-B11B-856543F65EF2}" name="VESA _x000a_HORIZ." dataDxfId="1"/>
    <tableColumn id="16" xr3:uid="{B3126EB0-9CCF-44F2-883B-7F5ACE8F6219}" name="VESA_x000a_VERT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M48"/>
  <sheetViews>
    <sheetView showGridLines="0" tabSelected="1" view="pageBreakPreview" zoomScale="160" zoomScaleNormal="240" zoomScaleSheetLayoutView="160" workbookViewId="0">
      <selection activeCell="O10" sqref="O10"/>
    </sheetView>
  </sheetViews>
  <sheetFormatPr defaultRowHeight="15" x14ac:dyDescent="0.25"/>
  <cols>
    <col min="2" max="2" width="3.7109375" customWidth="1"/>
    <col min="3" max="3" width="2.7109375" customWidth="1"/>
    <col min="4" max="4" width="9.7109375" customWidth="1"/>
    <col min="5" max="5" width="12.5703125" customWidth="1"/>
    <col min="6" max="6" width="11.7109375" customWidth="1"/>
    <col min="7" max="7" width="5.42578125" customWidth="1"/>
    <col min="8" max="9" width="9.7109375" customWidth="1"/>
    <col min="10" max="10" width="2.7109375" customWidth="1"/>
    <col min="11" max="11" width="3.7109375" customWidth="1"/>
  </cols>
  <sheetData>
    <row r="5" spans="1:13" ht="15.75" thickBot="1" x14ac:dyDescent="0.3">
      <c r="E5" s="99" t="s">
        <v>24</v>
      </c>
      <c r="F5" s="99"/>
      <c r="G5" s="99"/>
      <c r="H5" s="99"/>
    </row>
    <row r="6" spans="1:13" ht="15.75" thickBot="1" x14ac:dyDescent="0.3">
      <c r="E6" s="96" t="s">
        <v>262</v>
      </c>
      <c r="F6" s="97"/>
      <c r="G6" s="97"/>
      <c r="H6" s="98"/>
      <c r="L6" s="45">
        <f>VLOOKUP(E6,DB!A2:K205,11,0)</f>
        <v>69.2</v>
      </c>
      <c r="M6" s="101" t="s">
        <v>169</v>
      </c>
    </row>
    <row r="7" spans="1:13" ht="3.95" customHeight="1" x14ac:dyDescent="0.25">
      <c r="E7" s="35"/>
      <c r="F7" s="35"/>
      <c r="G7" s="35"/>
      <c r="H7" s="35"/>
      <c r="M7" s="101"/>
    </row>
    <row r="8" spans="1:13" x14ac:dyDescent="0.25">
      <c r="D8" s="44" t="s">
        <v>16</v>
      </c>
      <c r="E8" s="39" t="str">
        <f>IF(L6&lt;23,"Too light",IF(AND(L6&gt;23,L6&lt;40),"480A13",IF(AND(L6&gt;40,L6&lt;69),"480A12",IF(AND(L6&gt;69.1,L6&lt;95),"480A14",IF(L6&gt;95,"TOO HEAVY")))))</f>
        <v>480A14</v>
      </c>
      <c r="F8" s="43" t="str">
        <f>IFERROR(VLOOKUP(E8,DB!R2:U17,2,0),"PLEASE GOT TO BALANCEBOX 650 TAB")</f>
        <v>BalanceBox® 400-90 (69-95KG) INCL WALL COVER</v>
      </c>
      <c r="G8" s="42"/>
      <c r="H8" s="42"/>
      <c r="I8" s="42"/>
      <c r="L8" s="100">
        <f>VLOOKUP(E6,DB!A2:P225,14,0)</f>
        <v>152.24</v>
      </c>
      <c r="M8" s="101" t="s">
        <v>263</v>
      </c>
    </row>
    <row r="9" spans="1:13" x14ac:dyDescent="0.25">
      <c r="E9" s="39" t="str">
        <f>IF(VLOOKUP(E6,DB!A1:K315,10,0)=4.2,"481A21",IF(VLOOKUP(E6,DB!A1:K315,10,0)=5.1,"481A70","3rd party"))</f>
        <v>3rd party</v>
      </c>
      <c r="F9" s="43" t="str">
        <f>IF(E9="3rd party","VESA bracket supplied by screen manufacturer",VLOOKUP(E9,DB!T2:U17,2,0))</f>
        <v>VESA bracket supplied by screen manufacturer</v>
      </c>
      <c r="G9" s="42"/>
      <c r="H9" s="42"/>
      <c r="I9" s="42"/>
    </row>
    <row r="10" spans="1:13" ht="3.95" customHeight="1" thickBot="1" x14ac:dyDescent="0.3"/>
    <row r="11" spans="1:13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3" x14ac:dyDescent="0.25">
      <c r="A12" s="31" t="s">
        <v>5</v>
      </c>
      <c r="B12" s="31"/>
      <c r="C12" s="32"/>
      <c r="D12" s="2"/>
      <c r="E12" s="3"/>
      <c r="F12" s="3"/>
      <c r="G12" s="91"/>
      <c r="H12" s="47" t="s">
        <v>205</v>
      </c>
      <c r="I12" s="89">
        <f>IFERROR(VLOOKUP(E6,DB!A2:E285,3,0),"")</f>
        <v>237</v>
      </c>
      <c r="J12" s="16"/>
      <c r="K12" s="12"/>
      <c r="L12" s="27"/>
    </row>
    <row r="13" spans="1:13" ht="36.75" customHeight="1" thickBot="1" x14ac:dyDescent="0.3">
      <c r="A13" s="26" t="s">
        <v>4</v>
      </c>
      <c r="C13" s="19"/>
      <c r="D13" s="5"/>
      <c r="E13" s="6"/>
      <c r="F13" s="6"/>
      <c r="G13" s="88"/>
      <c r="I13" s="90" t="str">
        <f>CONCATENATE((CEILING((I12/25.4),0.05))," in")</f>
        <v>9,35 in</v>
      </c>
      <c r="J13" s="54"/>
    </row>
    <row r="14" spans="1:13" ht="17.25" customHeight="1" thickBot="1" x14ac:dyDescent="0.3">
      <c r="A14" s="46">
        <v>2135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3" ht="20.100000000000001" customHeight="1" x14ac:dyDescent="0.25">
      <c r="A15" s="84" t="str">
        <f>CONCATENATE((CEILING((A14/25.4),0.05))," in")</f>
        <v>84,1 in</v>
      </c>
      <c r="C15" s="19"/>
      <c r="D15" s="5"/>
      <c r="E15" s="6"/>
      <c r="F15" s="82" t="s">
        <v>60</v>
      </c>
      <c r="G15" s="83" t="s">
        <v>60</v>
      </c>
      <c r="H15" s="6"/>
      <c r="I15" s="7"/>
      <c r="J15" s="17"/>
      <c r="K15" s="6"/>
      <c r="L15" s="55" t="str">
        <f>IF(E8="480A12","BalanceBox 400",IF(E8="480A13","BalanceBox 400",IF(E8="480A14","BalanceBox 400","")))</f>
        <v>BalanceBox 400</v>
      </c>
    </row>
    <row r="16" spans="1:13" ht="15.75" thickBot="1" x14ac:dyDescent="0.3">
      <c r="C16" s="19"/>
      <c r="D16" s="5"/>
      <c r="E16" s="6"/>
      <c r="F16" s="6"/>
      <c r="G16" s="6"/>
      <c r="H16" s="7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85" t="str">
        <f>_xlfn.CONCAT("VESA: ",IFERROR(VLOOKUP(E6,DB!A2:P285,15,0),"")," x ",IFERROR(VLOOKUP(E6,DB!A2:P285,16,0),0))</f>
        <v>VESA: 800 x 600</v>
      </c>
      <c r="G17" s="6"/>
      <c r="H17" s="6"/>
      <c r="I17" s="7"/>
      <c r="J17" s="17"/>
      <c r="L17" s="28"/>
    </row>
    <row r="18" spans="1:13" ht="15.75" thickBot="1" x14ac:dyDescent="0.3">
      <c r="A18" s="11">
        <f>IF(E8="484A08",A14-650,IF(E8="484A07",A14-650,IF(E8="484A09",A14-650,IF(E8="480A12",A14-400,IF(E8="480A13",A14-400,IF(E8="480A14",A14-400,"error"))))))</f>
        <v>1735</v>
      </c>
      <c r="C18" s="19"/>
      <c r="D18" s="11">
        <f>IFERROR(VLOOKUP(E6,DB!A2:E285,5,0),"")</f>
        <v>1068</v>
      </c>
      <c r="E18" s="6"/>
      <c r="F18" s="81"/>
      <c r="G18" s="6"/>
      <c r="H18" s="6"/>
      <c r="I18" s="7"/>
      <c r="J18" s="17"/>
    </row>
    <row r="19" spans="1:13" x14ac:dyDescent="0.25">
      <c r="A19" s="84" t="str">
        <f>CONCATENATE((CEILING((A18/25.4),0.05))," in")</f>
        <v>68,35 in</v>
      </c>
      <c r="C19" s="54"/>
      <c r="D19" s="84" t="str">
        <f>CONCATENATE((CEILING((D18/25.4),0.05))," in")</f>
        <v>42,05 in</v>
      </c>
      <c r="E19" s="6"/>
      <c r="F19" s="6"/>
      <c r="G19" s="6"/>
      <c r="H19" s="6"/>
      <c r="I19" s="7"/>
      <c r="J19" s="17"/>
    </row>
    <row r="20" spans="1:13" ht="15.75" thickBot="1" x14ac:dyDescent="0.3">
      <c r="C20" s="19"/>
      <c r="D20" s="5"/>
      <c r="E20" s="6"/>
      <c r="F20" s="6"/>
      <c r="G20" s="6"/>
      <c r="H20" s="6"/>
      <c r="I20" s="7"/>
      <c r="J20" s="17"/>
      <c r="L20" t="str">
        <f>IF(L21=1779,"Mobile Stand","")</f>
        <v/>
      </c>
    </row>
    <row r="21" spans="1:13" ht="15.75" thickBot="1" x14ac:dyDescent="0.3">
      <c r="C21" s="19"/>
      <c r="D21" s="5"/>
      <c r="E21" s="6"/>
      <c r="F21" s="6"/>
      <c r="G21" s="6"/>
      <c r="H21" s="6"/>
      <c r="I21" s="7"/>
      <c r="J21" s="17"/>
      <c r="L21" s="24">
        <f>IF(E8="TOO HEAVY","GO TO BALANCEBOX 650 TAB",IF(E8="480A12",A14-(I12+139.5),IF(E8="480A13",A14-(I12+139.5),IF(E8="480A14",A14-(I12+139.5),"error"))))</f>
        <v>1758.5</v>
      </c>
    </row>
    <row r="22" spans="1:13" x14ac:dyDescent="0.25">
      <c r="C22" s="19"/>
      <c r="D22" s="5"/>
      <c r="E22" s="58"/>
      <c r="F22" s="58"/>
      <c r="G22" s="58"/>
      <c r="H22" s="58"/>
      <c r="I22" s="7"/>
      <c r="J22" s="17"/>
      <c r="L22" s="84" t="str">
        <f>CONCATENATE((CEILING((L21/25.4),0.05))," in")</f>
        <v>69,25 in</v>
      </c>
    </row>
    <row r="23" spans="1:13" ht="15.75" thickBot="1" x14ac:dyDescent="0.3">
      <c r="C23" s="19"/>
      <c r="D23" s="8"/>
      <c r="E23" s="9"/>
      <c r="F23" s="9"/>
      <c r="G23" s="9"/>
      <c r="H23" s="6"/>
      <c r="I23" s="10"/>
      <c r="J23" s="17"/>
    </row>
    <row r="24" spans="1:13" ht="12" customHeight="1" thickBot="1" x14ac:dyDescent="0.3">
      <c r="C24" s="20"/>
      <c r="D24" s="21"/>
      <c r="E24" s="22"/>
      <c r="F24" s="22"/>
      <c r="G24" s="22"/>
      <c r="H24" s="34" t="s">
        <v>11</v>
      </c>
      <c r="I24" s="23"/>
      <c r="J24" s="18"/>
    </row>
    <row r="25" spans="1:13" ht="15.75" thickBot="1" x14ac:dyDescent="0.3">
      <c r="A25" s="60"/>
      <c r="B25" s="60"/>
      <c r="C25" s="61"/>
      <c r="D25" s="62"/>
      <c r="E25" s="61"/>
      <c r="F25" s="61"/>
      <c r="G25" s="61"/>
      <c r="H25" s="63">
        <f>A14-D18</f>
        <v>1067</v>
      </c>
      <c r="I25" s="64"/>
      <c r="J25" s="61"/>
      <c r="K25" s="65"/>
      <c r="L25" s="65"/>
      <c r="M25" s="65"/>
    </row>
    <row r="26" spans="1:13" x14ac:dyDescent="0.25">
      <c r="A26" s="60"/>
      <c r="B26" s="60"/>
      <c r="C26" s="60"/>
      <c r="D26" s="66"/>
      <c r="E26" s="86" t="s">
        <v>201</v>
      </c>
      <c r="F26" s="60"/>
      <c r="G26" s="60"/>
      <c r="H26" s="84" t="str">
        <f>CONCATENATE((CEILING((H25/25.4),0.05))," in")</f>
        <v>42,05 in</v>
      </c>
      <c r="I26" s="67"/>
      <c r="J26" s="60"/>
      <c r="K26" s="65"/>
      <c r="L26" s="65"/>
      <c r="M26" s="65"/>
    </row>
    <row r="27" spans="1:13" x14ac:dyDescent="0.25">
      <c r="A27" s="65"/>
      <c r="B27" s="65"/>
      <c r="C27" s="60"/>
      <c r="D27" s="66"/>
      <c r="E27" s="86" t="s">
        <v>203</v>
      </c>
      <c r="F27" s="60"/>
      <c r="G27" s="60"/>
      <c r="H27" s="60"/>
      <c r="I27" s="67"/>
      <c r="J27" s="60"/>
      <c r="K27" s="65"/>
      <c r="L27" s="65"/>
      <c r="M27" s="65"/>
    </row>
    <row r="28" spans="1:13" ht="15.75" thickBot="1" x14ac:dyDescent="0.3">
      <c r="A28" s="65"/>
      <c r="B28" s="65"/>
      <c r="C28" s="60"/>
      <c r="D28" s="68"/>
      <c r="E28" s="87" t="s">
        <v>202</v>
      </c>
      <c r="F28" s="69"/>
      <c r="G28" s="69"/>
      <c r="H28" s="69"/>
      <c r="I28" s="67"/>
      <c r="J28" s="60"/>
      <c r="K28" s="65"/>
      <c r="L28" s="65"/>
      <c r="M28" s="65"/>
    </row>
    <row r="29" spans="1:13" ht="18" thickBot="1" x14ac:dyDescent="0.3">
      <c r="A29" s="65"/>
      <c r="B29" s="65"/>
      <c r="C29" s="60"/>
      <c r="D29" s="65"/>
      <c r="E29" s="60"/>
      <c r="F29" s="60"/>
      <c r="G29" s="60"/>
      <c r="H29" s="70"/>
      <c r="I29" s="71" t="s">
        <v>2</v>
      </c>
      <c r="J29" s="60"/>
      <c r="K29" s="65"/>
      <c r="L29" s="65"/>
      <c r="M29" s="65"/>
    </row>
    <row r="30" spans="1:13" ht="15.75" thickBot="1" x14ac:dyDescent="0.3">
      <c r="A30" s="65"/>
      <c r="B30" s="65"/>
      <c r="C30" s="65"/>
      <c r="D30" s="65"/>
      <c r="E30" s="65"/>
      <c r="F30" s="65"/>
      <c r="G30" s="65"/>
      <c r="H30" s="65"/>
      <c r="I30" s="63">
        <f>IF(E8="484A08",A14-(D18+650),IF(E8="484A07",A14-(D18+650),IF(E8="484A09",A14-(D18+650),IF(E8="480A12",A14-(D18+400),IF(E8="480A13",A14-(D18+400),IF(E8="480A14",A14-(D18+400),"error"))))))</f>
        <v>667</v>
      </c>
      <c r="J30" s="65"/>
      <c r="K30" s="65"/>
      <c r="L30" s="65"/>
      <c r="M30" s="65"/>
    </row>
    <row r="31" spans="1:13" x14ac:dyDescent="0.25">
      <c r="A31" s="65"/>
      <c r="B31" s="65"/>
      <c r="C31" s="65"/>
      <c r="D31" s="65"/>
      <c r="E31" s="65"/>
      <c r="F31" s="65"/>
      <c r="G31" s="65"/>
      <c r="H31" s="65"/>
      <c r="I31" s="84" t="str">
        <f>CONCATENATE((CEILING((I30/25.4),0.05))," in")</f>
        <v>26,3 in</v>
      </c>
      <c r="J31" s="65"/>
      <c r="K31" s="65"/>
      <c r="L31" s="65"/>
      <c r="M31" s="65"/>
    </row>
    <row r="32" spans="1:13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5.75" thickBot="1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Top="1" x14ac:dyDescent="0.25">
      <c r="A36" s="6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65"/>
      <c r="M36" s="65"/>
    </row>
    <row r="37" spans="1:13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5">
      <c r="A38" s="65"/>
      <c r="B38" s="65"/>
      <c r="C38" s="65"/>
      <c r="D38" s="73" t="s">
        <v>6</v>
      </c>
      <c r="E38" s="65" t="s">
        <v>8</v>
      </c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7</v>
      </c>
      <c r="E39" s="65" t="s">
        <v>9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0</v>
      </c>
      <c r="E40" s="65" t="s">
        <v>10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1</v>
      </c>
      <c r="E41" s="65" t="s">
        <v>25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</sheetData>
  <sheetProtection selectLockedCells="1"/>
  <mergeCells count="2">
    <mergeCell ref="E6:H6"/>
    <mergeCell ref="E5:H5"/>
  </mergeCells>
  <conditionalFormatting sqref="L16:L20">
    <cfRule type="expression" dxfId="20" priority="6">
      <formula>IF($L$15="BalanceBox 400",1,0)</formula>
    </cfRule>
  </conditionalFormatting>
  <conditionalFormatting sqref="H16:K16">
    <cfRule type="expression" dxfId="19" priority="7">
      <formula>IF($L$15="BalanceBox 400",1,0)</formula>
    </cfRule>
  </conditionalFormatting>
  <dataValidations count="1">
    <dataValidation type="whole" allowBlank="1" showInputMessage="1" showErrorMessage="1" sqref="A14" xr:uid="{00000000-0002-0000-0000-000000000000}">
      <formula1>1200</formula1>
      <formula2>3000</formula2>
    </dataValidation>
  </dataValidations>
  <pageMargins left="0.25" right="0.25" top="0.75" bottom="0.75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0D9FC9-CC8F-4DF5-A87A-60A59303002D}">
          <x14:formula1>
            <xm:f>DB!$A$2:$A$294</xm:f>
          </x14:formula1>
          <xm:sqref>E6:H6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356-9299-4DDD-9AAB-6BC69D2B824A}">
  <sheetPr>
    <pageSetUpPr fitToPage="1"/>
  </sheetPr>
  <dimension ref="A5:M51"/>
  <sheetViews>
    <sheetView view="pageBreakPreview" topLeftCell="A10" zoomScale="140" zoomScaleNormal="100" zoomScaleSheetLayoutView="140" workbookViewId="0">
      <selection activeCell="E6" sqref="E6:H6"/>
    </sheetView>
  </sheetViews>
  <sheetFormatPr defaultRowHeight="15" x14ac:dyDescent="0.25"/>
  <cols>
    <col min="2" max="2" width="3.7109375" customWidth="1"/>
    <col min="3" max="3" width="2.7109375" customWidth="1"/>
    <col min="4" max="9" width="9.7109375" customWidth="1"/>
    <col min="10" max="10" width="2.7109375" customWidth="1"/>
    <col min="11" max="11" width="3.7109375" customWidth="1"/>
  </cols>
  <sheetData>
    <row r="5" spans="1:12" ht="15.75" thickBot="1" x14ac:dyDescent="0.3">
      <c r="E5" s="99" t="s">
        <v>24</v>
      </c>
      <c r="F5" s="99"/>
      <c r="G5" s="99"/>
      <c r="H5" s="99"/>
    </row>
    <row r="6" spans="1:12" ht="15.75" thickBot="1" x14ac:dyDescent="0.3">
      <c r="E6" s="96" t="s">
        <v>262</v>
      </c>
      <c r="F6" s="97"/>
      <c r="G6" s="97"/>
      <c r="H6" s="98"/>
      <c r="L6" s="45">
        <f>VLOOKUP(E6,DB!A2:K205,11,0)</f>
        <v>69.2</v>
      </c>
    </row>
    <row r="7" spans="1:12" ht="3.95" customHeight="1" x14ac:dyDescent="0.25">
      <c r="E7" s="35"/>
      <c r="F7" s="35"/>
      <c r="G7" s="35"/>
      <c r="H7" s="35"/>
    </row>
    <row r="8" spans="1:12" x14ac:dyDescent="0.25">
      <c r="D8" s="44" t="s">
        <v>16</v>
      </c>
      <c r="E8" s="39" t="str">
        <f>IF(L6&lt;34,"Please choose BalanceBox®400",IF(AND(L6&gt;34,L6&lt;68),"484A07",IF(AND(L6&gt;68.1,L6&lt;105),"484A08",IF(AND(L6&gt;105.1,L6&lt;165),"484A09",IF(AND(L6&gt;165.1,L6&lt;220),"484A10001","Too heavy")))))</f>
        <v>484A08</v>
      </c>
      <c r="F8" s="43" t="str">
        <f>IFERROR(VLOOKUP(E8,DB!R2:U17,2,0),"PLEASE GOT TO BALANCEBOX 650 TAB")</f>
        <v>BalanceBox® 650-130 (67-127KG) INCL BOTH COVERS</v>
      </c>
      <c r="G8" s="42"/>
      <c r="H8" s="42"/>
      <c r="I8" s="42"/>
    </row>
    <row r="9" spans="1:12" x14ac:dyDescent="0.25">
      <c r="E9" s="39" t="str">
        <f>IF(VLOOKUP(E6,DB!A1:K315,10,0)=4.2,"481A21",IF(VLOOKUP(E6,DB!A1:K315,10,0)=5.1,"481A70","3rd party"))</f>
        <v>3rd party</v>
      </c>
      <c r="F9" s="43" t="str">
        <f>IF(E9="3rd party","VESA bracket supplied by screen manufacturer",VLOOKUP(E9,DB!T2:U17,2,0))</f>
        <v>VESA bracket supplied by screen manufacturer</v>
      </c>
      <c r="G9" s="42"/>
      <c r="H9" s="42"/>
      <c r="I9" s="42"/>
    </row>
    <row r="10" spans="1:12" ht="3.95" customHeight="1" thickBot="1" x14ac:dyDescent="0.3"/>
    <row r="11" spans="1:12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2" ht="15.75" thickBot="1" x14ac:dyDescent="0.3">
      <c r="A12" s="31" t="s">
        <v>5</v>
      </c>
      <c r="B12" s="31"/>
      <c r="C12" s="32"/>
      <c r="D12" s="2"/>
      <c r="E12" s="3"/>
      <c r="F12" s="3"/>
      <c r="G12" s="11">
        <f>IFERROR(VLOOKUP(E6,DB!A2:E552,3,0),"")</f>
        <v>237</v>
      </c>
      <c r="H12" s="47" t="s">
        <v>1</v>
      </c>
      <c r="I12" s="4"/>
      <c r="J12" s="16"/>
      <c r="K12" s="12"/>
      <c r="L12" s="27" t="s">
        <v>208</v>
      </c>
    </row>
    <row r="13" spans="1:12" ht="18" thickBot="1" x14ac:dyDescent="0.3">
      <c r="A13" s="26" t="s">
        <v>4</v>
      </c>
      <c r="C13" s="19"/>
      <c r="D13" s="5"/>
      <c r="E13" s="6"/>
      <c r="F13" s="6"/>
      <c r="G13" s="25" t="str">
        <f>CONCATENATE((CEILING((G12/25.4),0.05))," in")</f>
        <v>9,35 in</v>
      </c>
      <c r="I13" s="7"/>
      <c r="J13" s="17"/>
    </row>
    <row r="14" spans="1:12" ht="15.75" thickBot="1" x14ac:dyDescent="0.3">
      <c r="A14" s="46">
        <v>2320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2" ht="17.25" x14ac:dyDescent="0.25">
      <c r="A15" s="84" t="str">
        <f>CONCATENATE((CEILING((A14/25.4),0.05))," in")</f>
        <v>91,35 in</v>
      </c>
      <c r="C15" s="19"/>
      <c r="D15" s="5"/>
      <c r="E15" s="6"/>
      <c r="F15" s="56" t="s">
        <v>60</v>
      </c>
      <c r="G15" s="57" t="s">
        <v>60</v>
      </c>
      <c r="H15" s="6"/>
      <c r="I15" s="7"/>
      <c r="J15" s="17"/>
      <c r="K15" s="6"/>
      <c r="L15" s="55" t="str">
        <f>IF(E8="480A12","BalanceBox 400",IF(E8="480A13","BalanceBox 400",IF(E8="480A14","BalanceBox 400","")))</f>
        <v/>
      </c>
    </row>
    <row r="16" spans="1:12" ht="15.75" thickBot="1" x14ac:dyDescent="0.3">
      <c r="C16" s="19"/>
      <c r="D16" s="5"/>
      <c r="E16" s="6"/>
      <c r="F16" s="6"/>
      <c r="G16" s="6"/>
      <c r="H16" s="6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6"/>
      <c r="G17" s="6"/>
      <c r="H17" s="6"/>
      <c r="I17" s="7"/>
      <c r="J17" s="17"/>
      <c r="L17" s="28"/>
    </row>
    <row r="18" spans="1:13" ht="15.75" thickBot="1" x14ac:dyDescent="0.3">
      <c r="A18" s="11">
        <f>IF(E8="484A08",A14-650,IF(E8="484A07",A14-650,IF(E8="484A09",A14-650,IF(E8="480A12",A14-400,IF(E8="480A13",A14-400,IF(E8="480A14",A14-400,"error"))))))</f>
        <v>1670</v>
      </c>
      <c r="C18" s="19"/>
      <c r="D18" s="11">
        <f>IFERROR(VLOOKUP(E6,DB!A2:E552,5,0),"")</f>
        <v>1068</v>
      </c>
      <c r="E18" s="6"/>
      <c r="F18" s="95" t="str">
        <f>_xlfn.CONCAT("VESA: ",IFERROR(VLOOKUP(E6,DB!A2:P285,15,0),"")," x ",IFERROR(VLOOKUP(E6,DB!A2:P285,16,0),0))</f>
        <v>VESA: 800 x 600</v>
      </c>
      <c r="G18" s="6"/>
      <c r="H18" s="6"/>
      <c r="I18" s="7"/>
      <c r="J18" s="17"/>
    </row>
    <row r="19" spans="1:13" x14ac:dyDescent="0.25">
      <c r="A19" s="84" t="str">
        <f>CONCATENATE((CEILING((A18/25.4),0.05))," in")</f>
        <v>65,75 in</v>
      </c>
      <c r="C19" s="19"/>
      <c r="D19" s="29">
        <f>D18/25.4</f>
        <v>42.047244094488192</v>
      </c>
      <c r="E19" s="6"/>
      <c r="F19" s="6"/>
      <c r="G19" s="6"/>
      <c r="H19" s="6"/>
      <c r="I19" s="7"/>
      <c r="J19" s="17"/>
    </row>
    <row r="20" spans="1:13" x14ac:dyDescent="0.25">
      <c r="C20" s="19"/>
      <c r="D20" s="5"/>
      <c r="E20" s="6"/>
      <c r="F20" s="6"/>
      <c r="G20" s="6"/>
      <c r="H20" s="6"/>
      <c r="I20" s="7"/>
      <c r="J20" s="17"/>
    </row>
    <row r="21" spans="1:13" x14ac:dyDescent="0.25">
      <c r="C21" s="19"/>
      <c r="D21" s="5"/>
      <c r="E21" s="6"/>
      <c r="F21" s="6"/>
      <c r="G21" s="6"/>
      <c r="H21" s="6"/>
      <c r="I21" s="7"/>
      <c r="J21" s="17"/>
    </row>
    <row r="22" spans="1:13" ht="15.75" thickBot="1" x14ac:dyDescent="0.3">
      <c r="C22" s="19"/>
      <c r="D22" s="5"/>
      <c r="E22" s="58"/>
      <c r="F22" s="58"/>
      <c r="G22" s="58"/>
      <c r="H22" s="58"/>
      <c r="I22" s="7"/>
      <c r="J22" s="17"/>
      <c r="L22" t="str">
        <f>IF(L23=1779,"Mobile Stand","")</f>
        <v/>
      </c>
    </row>
    <row r="23" spans="1:13" ht="15.75" thickBot="1" x14ac:dyDescent="0.3">
      <c r="C23" s="19"/>
      <c r="D23" s="5"/>
      <c r="E23" s="58"/>
      <c r="F23" s="58"/>
      <c r="G23" s="58"/>
      <c r="H23" s="58"/>
      <c r="I23" s="7"/>
      <c r="J23" s="17"/>
      <c r="L23" s="24">
        <f>IF(E8="484A08",A14-(G12+740),IF(E8="484A07",A14-(G12+740),IF(E8="484A09",A14-(G12+740),IF(E8="480A12",A14-(G12-40),IF(E8="480A13",A14-(G12-40),IF(E8="480A14",A14-(G12-40),"error"))))))</f>
        <v>1343</v>
      </c>
    </row>
    <row r="24" spans="1:13" ht="15.75" thickBot="1" x14ac:dyDescent="0.3">
      <c r="C24" s="19"/>
      <c r="D24" s="5"/>
      <c r="E24" s="9"/>
      <c r="F24" s="9"/>
      <c r="G24" s="9"/>
      <c r="H24" s="6"/>
      <c r="I24" s="10"/>
      <c r="J24" s="17"/>
      <c r="L24" s="84" t="str">
        <f>CONCATENATE((CEILING((L23/25.4),0.05))," in")</f>
        <v>52,9 in</v>
      </c>
    </row>
    <row r="25" spans="1:13" ht="12" customHeight="1" thickBot="1" x14ac:dyDescent="0.3">
      <c r="C25" s="20"/>
      <c r="D25" s="34" t="s">
        <v>11</v>
      </c>
      <c r="E25" s="22"/>
      <c r="F25" s="22"/>
      <c r="G25" s="22"/>
      <c r="H25" s="34"/>
      <c r="I25" s="23"/>
      <c r="J25" s="18"/>
      <c r="L25" s="59" t="str">
        <f>IF(E8="484A07","BalanceBox 650",IF(E8="484A08","BalanceBox 650",IF(E8="484A09","BalanceBox 650","")))</f>
        <v>BalanceBox 650</v>
      </c>
    </row>
    <row r="26" spans="1:13" ht="15.75" thickBot="1" x14ac:dyDescent="0.3">
      <c r="A26" s="60"/>
      <c r="B26" s="60"/>
      <c r="C26" s="61"/>
      <c r="D26" s="63">
        <f>A14-D18</f>
        <v>1252</v>
      </c>
      <c r="E26" s="61"/>
      <c r="F26" s="61"/>
      <c r="G26" s="61"/>
      <c r="H26" s="94"/>
      <c r="I26" s="64"/>
      <c r="J26" s="61"/>
      <c r="K26" s="65"/>
      <c r="M26" s="65"/>
    </row>
    <row r="27" spans="1:13" x14ac:dyDescent="0.25">
      <c r="A27" s="60"/>
      <c r="B27" s="60"/>
      <c r="C27" s="60"/>
      <c r="D27" s="92" t="str">
        <f>CONCATENATE((CEILING((D26/25.4),0.05))," in")</f>
        <v>49,3 in</v>
      </c>
      <c r="F27" s="60"/>
      <c r="G27" s="60"/>
      <c r="H27" s="84"/>
      <c r="I27" s="67"/>
      <c r="J27" s="60"/>
      <c r="K27" s="65"/>
      <c r="M27" s="65"/>
    </row>
    <row r="28" spans="1:13" x14ac:dyDescent="0.25">
      <c r="A28" s="65"/>
      <c r="B28" s="65"/>
      <c r="C28" s="60"/>
      <c r="D28" s="66"/>
      <c r="F28" s="60"/>
      <c r="G28" s="60"/>
      <c r="H28" s="60"/>
      <c r="I28" s="67"/>
      <c r="J28" s="60"/>
      <c r="K28" s="65"/>
      <c r="L28" s="65"/>
      <c r="M28" s="65"/>
    </row>
    <row r="29" spans="1:13" ht="15.75" thickBot="1" x14ac:dyDescent="0.3">
      <c r="A29" s="65"/>
      <c r="B29" s="65"/>
      <c r="C29" s="60"/>
      <c r="D29" s="68"/>
      <c r="E29" s="69"/>
      <c r="F29" s="69"/>
      <c r="G29" s="69"/>
      <c r="H29" s="69"/>
      <c r="I29" s="93"/>
      <c r="J29" s="60"/>
      <c r="K29" s="65"/>
      <c r="L29" s="65"/>
      <c r="M29" s="65"/>
    </row>
    <row r="30" spans="1:13" ht="18" thickBot="1" x14ac:dyDescent="0.3">
      <c r="A30" s="65"/>
      <c r="B30" s="65"/>
      <c r="C30" s="60"/>
      <c r="D30" s="71" t="s">
        <v>2</v>
      </c>
      <c r="F30" s="60"/>
      <c r="G30" s="60"/>
      <c r="H30" s="70"/>
      <c r="J30" s="60"/>
      <c r="K30" s="65"/>
      <c r="L30" s="65"/>
      <c r="M30" s="65"/>
    </row>
    <row r="31" spans="1:13" ht="15.75" thickBot="1" x14ac:dyDescent="0.3">
      <c r="A31" s="65"/>
      <c r="B31" s="65"/>
      <c r="C31" s="65"/>
      <c r="D31" s="63">
        <f>IF(E8="484A08",A14-(D18+650),IF(E8="484A07",A14-(D18+650),IF(E8="484A09",A14-(D18+650),IF(E8="480A12",A14-(D18+400),IF(E8="480A13",A14-(D18+400),IF(E8="480A14",A14-(D18+400),"error"))))))</f>
        <v>602</v>
      </c>
      <c r="F31" s="86" t="s">
        <v>201</v>
      </c>
      <c r="G31" s="65"/>
      <c r="H31" s="65"/>
      <c r="J31" s="65"/>
      <c r="K31" s="65"/>
      <c r="L31" s="65"/>
      <c r="M31" s="65"/>
    </row>
    <row r="32" spans="1:13" x14ac:dyDescent="0.25">
      <c r="A32" s="65"/>
      <c r="B32" s="65"/>
      <c r="C32" s="65"/>
      <c r="D32" s="92" t="str">
        <f>CONCATENATE((CEILING((D31/25.4),0.05))," in")</f>
        <v>23,75 in</v>
      </c>
      <c r="F32" s="86" t="s">
        <v>206</v>
      </c>
      <c r="G32" s="65"/>
      <c r="H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F33" s="86" t="s">
        <v>207</v>
      </c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0"/>
      <c r="F34" s="65"/>
      <c r="G34" s="65"/>
      <c r="H34" s="65"/>
      <c r="I34" s="65"/>
      <c r="J34" s="65"/>
      <c r="K34" s="65"/>
      <c r="L34" s="65"/>
      <c r="M34" s="65"/>
    </row>
    <row r="35" spans="1:13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Bot="1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5.75" thickTop="1" x14ac:dyDescent="0.25">
      <c r="A37" s="6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5"/>
      <c r="M37" s="65"/>
    </row>
    <row r="38" spans="1:13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6</v>
      </c>
      <c r="E39" s="65" t="s">
        <v>8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7</v>
      </c>
      <c r="E40" s="65" t="s">
        <v>9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0</v>
      </c>
      <c r="E41" s="65" t="s">
        <v>10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73" t="s">
        <v>1</v>
      </c>
      <c r="E42" s="65" t="s">
        <v>25</v>
      </c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x14ac:dyDescent="0.25">
      <c r="L50" s="65"/>
    </row>
    <row r="51" spans="1:13" x14ac:dyDescent="0.25">
      <c r="L51" s="65"/>
    </row>
  </sheetData>
  <mergeCells count="2">
    <mergeCell ref="E5:H5"/>
    <mergeCell ref="E6:H6"/>
  </mergeCells>
  <conditionalFormatting sqref="L15:L22">
    <cfRule type="expression" dxfId="18" priority="3">
      <formula>IF($L$15="BalanceBox 400",1,0)</formula>
    </cfRule>
  </conditionalFormatting>
  <conditionalFormatting sqref="H15:K15">
    <cfRule type="expression" dxfId="17" priority="4">
      <formula>IF($L$15="BalanceBox 400",1,0)</formula>
    </cfRule>
  </conditionalFormatting>
  <conditionalFormatting sqref="F15:G15">
    <cfRule type="expression" dxfId="16" priority="2">
      <formula>IF($L$15="BalanceBox 400",1,0)</formula>
    </cfRule>
  </conditionalFormatting>
  <dataValidations count="1">
    <dataValidation type="whole" allowBlank="1" showInputMessage="1" showErrorMessage="1" sqref="A14" xr:uid="{D24E1FA2-8060-4877-BE8F-A32D5C7627C6}">
      <formula1>1200</formula1>
      <formula2>3000</formula2>
    </dataValidation>
  </dataValidation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278502-9F7E-453D-A759-C0C5FB9834E3}">
          <x14:formula1>
            <xm:f>DB!$A$2:$A$294</xm:f>
          </x14:formula1>
          <xm:sqref>E6:H6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5"/>
  <sheetViews>
    <sheetView zoomScale="110" zoomScaleNormal="110" workbookViewId="0">
      <pane ySplit="1" topLeftCell="A2" activePane="bottomLeft" state="frozen"/>
      <selection pane="bottomLeft" activeCell="L12" sqref="L12"/>
    </sheetView>
  </sheetViews>
  <sheetFormatPr defaultRowHeight="15" x14ac:dyDescent="0.25"/>
  <cols>
    <col min="1" max="1" width="42.140625" bestFit="1" customWidth="1"/>
    <col min="2" max="2" width="8.42578125" style="1" customWidth="1"/>
    <col min="3" max="3" width="9.7109375" style="1" customWidth="1"/>
    <col min="4" max="4" width="9.140625" style="50"/>
    <col min="5" max="5" width="9.7109375" style="1" customWidth="1"/>
    <col min="6" max="10" width="9.140625" style="1"/>
    <col min="11" max="11" width="9.140625" style="37"/>
    <col min="12" max="12" width="14.42578125" style="1" customWidth="1"/>
    <col min="13" max="13" width="11.140625" style="1" customWidth="1"/>
    <col min="14" max="14" width="9.140625" style="1"/>
    <col min="15" max="15" width="13.42578125" style="1" customWidth="1"/>
    <col min="16" max="16" width="14" style="1" customWidth="1"/>
    <col min="19" max="19" width="48.85546875" bestFit="1" customWidth="1"/>
    <col min="21" max="21" width="61.85546875" customWidth="1"/>
  </cols>
  <sheetData>
    <row r="1" spans="1:23" ht="75" x14ac:dyDescent="0.25">
      <c r="A1" s="6" t="s">
        <v>107</v>
      </c>
      <c r="B1" s="52" t="s">
        <v>149</v>
      </c>
      <c r="C1" s="52" t="s">
        <v>148</v>
      </c>
      <c r="D1" s="80" t="s">
        <v>160</v>
      </c>
      <c r="E1" s="52" t="s">
        <v>147</v>
      </c>
      <c r="F1" s="52" t="s">
        <v>150</v>
      </c>
      <c r="G1" s="52" t="s">
        <v>151</v>
      </c>
      <c r="H1" s="52" t="s">
        <v>152</v>
      </c>
      <c r="I1" s="52" t="s">
        <v>153</v>
      </c>
      <c r="J1" s="52" t="s">
        <v>154</v>
      </c>
      <c r="K1" s="52" t="s">
        <v>155</v>
      </c>
      <c r="L1" s="52" t="s">
        <v>156</v>
      </c>
      <c r="M1" s="52" t="s">
        <v>157</v>
      </c>
      <c r="N1" s="75" t="s">
        <v>130</v>
      </c>
      <c r="O1" s="75" t="s">
        <v>158</v>
      </c>
      <c r="P1" s="75" t="s">
        <v>159</v>
      </c>
    </row>
    <row r="2" spans="1:23" x14ac:dyDescent="0.25">
      <c r="A2" s="6" t="s">
        <v>31</v>
      </c>
      <c r="B2" s="37">
        <v>46</v>
      </c>
      <c r="C2" s="37">
        <v>88.1</v>
      </c>
      <c r="D2" s="49">
        <v>1021.4</v>
      </c>
      <c r="E2" s="37">
        <v>576</v>
      </c>
      <c r="F2" s="37">
        <v>1086.7</v>
      </c>
      <c r="G2" s="37">
        <v>638.29999999999995</v>
      </c>
      <c r="H2" s="37"/>
      <c r="I2" s="37">
        <v>25.9</v>
      </c>
      <c r="J2" s="37">
        <v>5.0999999999999996</v>
      </c>
      <c r="K2" s="37">
        <f t="shared" ref="K2:K48" si="0">I2+J2+L2</f>
        <v>31</v>
      </c>
      <c r="L2" s="37"/>
      <c r="M2" s="37"/>
      <c r="N2" s="79">
        <f t="shared" ref="N2:N42" si="1">K2*2.2</f>
        <v>68.2</v>
      </c>
      <c r="O2" s="79"/>
      <c r="P2" s="79"/>
      <c r="R2" s="40" t="s">
        <v>101</v>
      </c>
      <c r="S2" t="s">
        <v>104</v>
      </c>
      <c r="T2" t="s">
        <v>20</v>
      </c>
      <c r="U2" t="s">
        <v>22</v>
      </c>
    </row>
    <row r="3" spans="1:23" x14ac:dyDescent="0.25">
      <c r="A3" s="6" t="s">
        <v>228</v>
      </c>
      <c r="B3" s="37">
        <v>65</v>
      </c>
      <c r="C3" s="37">
        <v>201</v>
      </c>
      <c r="D3" s="49">
        <v>1429</v>
      </c>
      <c r="E3" s="37">
        <v>805</v>
      </c>
      <c r="F3" s="37">
        <v>1509</v>
      </c>
      <c r="G3" s="37">
        <v>946</v>
      </c>
      <c r="H3" s="37">
        <v>88</v>
      </c>
      <c r="I3" s="37">
        <v>43.2</v>
      </c>
      <c r="J3" s="37">
        <v>5.5</v>
      </c>
      <c r="K3" s="37">
        <f t="shared" ref="K3:K4" si="2">I3+J3+L3</f>
        <v>48.7</v>
      </c>
      <c r="L3" s="37"/>
      <c r="M3" s="37"/>
      <c r="N3" s="79">
        <f t="shared" ref="N3:N4" si="3">K3*2.2</f>
        <v>107.14000000000001</v>
      </c>
      <c r="O3" s="79">
        <v>600</v>
      </c>
      <c r="P3" s="79">
        <v>400</v>
      </c>
      <c r="R3" s="41" t="s">
        <v>102</v>
      </c>
      <c r="S3" t="s">
        <v>105</v>
      </c>
      <c r="T3" t="s">
        <v>20</v>
      </c>
      <c r="U3" t="s">
        <v>22</v>
      </c>
    </row>
    <row r="4" spans="1:23" x14ac:dyDescent="0.25">
      <c r="A4" s="6" t="s">
        <v>229</v>
      </c>
      <c r="B4" s="37">
        <v>75</v>
      </c>
      <c r="C4" s="37">
        <v>275</v>
      </c>
      <c r="D4" s="49">
        <v>1652</v>
      </c>
      <c r="E4" s="37">
        <v>930</v>
      </c>
      <c r="F4" s="37">
        <v>1730</v>
      </c>
      <c r="G4" s="37">
        <v>1070</v>
      </c>
      <c r="H4" s="37">
        <v>88</v>
      </c>
      <c r="I4" s="37">
        <v>55.3</v>
      </c>
      <c r="J4" s="37">
        <v>5.5</v>
      </c>
      <c r="K4" s="37">
        <f t="shared" si="2"/>
        <v>60.8</v>
      </c>
      <c r="L4" s="37"/>
      <c r="M4" s="37"/>
      <c r="N4" s="79">
        <f t="shared" si="3"/>
        <v>133.76</v>
      </c>
      <c r="O4" s="79">
        <v>800</v>
      </c>
      <c r="P4" s="79">
        <v>400</v>
      </c>
      <c r="R4" s="41" t="s">
        <v>103</v>
      </c>
      <c r="S4" t="s">
        <v>106</v>
      </c>
      <c r="T4" t="s">
        <v>20</v>
      </c>
      <c r="U4" t="s">
        <v>22</v>
      </c>
    </row>
    <row r="5" spans="1:23" x14ac:dyDescent="0.25">
      <c r="A5" s="6" t="s">
        <v>230</v>
      </c>
      <c r="B5" s="37">
        <v>86</v>
      </c>
      <c r="C5" s="37">
        <v>231</v>
      </c>
      <c r="D5" s="49">
        <v>1897</v>
      </c>
      <c r="E5" s="37">
        <v>1068</v>
      </c>
      <c r="F5" s="37">
        <v>1975</v>
      </c>
      <c r="G5" s="37">
        <v>1208</v>
      </c>
      <c r="H5" s="37">
        <v>88</v>
      </c>
      <c r="I5" s="37">
        <v>69.599999999999994</v>
      </c>
      <c r="J5" s="37">
        <v>5.5</v>
      </c>
      <c r="K5" s="37">
        <f t="shared" ref="K5:K6" si="4">I5+J5+L5</f>
        <v>75.099999999999994</v>
      </c>
      <c r="L5" s="37"/>
      <c r="M5" s="37"/>
      <c r="N5" s="79">
        <f t="shared" ref="N5:N6" si="5">K5*2.2</f>
        <v>165.22</v>
      </c>
      <c r="O5" s="79">
        <v>800</v>
      </c>
      <c r="P5" s="79">
        <v>600</v>
      </c>
      <c r="R5" s="41" t="s">
        <v>17</v>
      </c>
      <c r="S5" t="s">
        <v>91</v>
      </c>
      <c r="T5" t="s">
        <v>21</v>
      </c>
      <c r="U5" t="s">
        <v>23</v>
      </c>
    </row>
    <row r="6" spans="1:23" x14ac:dyDescent="0.25">
      <c r="A6" s="6" t="s">
        <v>231</v>
      </c>
      <c r="B6" s="37">
        <v>65</v>
      </c>
      <c r="C6" s="37">
        <v>202.5</v>
      </c>
      <c r="D6" s="49">
        <v>1431</v>
      </c>
      <c r="E6" s="37">
        <v>806</v>
      </c>
      <c r="F6" s="37">
        <v>1508</v>
      </c>
      <c r="G6" s="37">
        <v>945</v>
      </c>
      <c r="H6" s="37">
        <v>85</v>
      </c>
      <c r="I6" s="37">
        <v>44.5</v>
      </c>
      <c r="J6" s="37">
        <v>5.5</v>
      </c>
      <c r="K6" s="37">
        <f t="shared" si="4"/>
        <v>50</v>
      </c>
      <c r="L6" s="37"/>
      <c r="M6" s="37"/>
      <c r="N6" s="79">
        <f t="shared" si="5"/>
        <v>110.00000000000001</v>
      </c>
      <c r="O6" s="79">
        <v>600</v>
      </c>
      <c r="P6" s="79">
        <v>400</v>
      </c>
      <c r="R6" s="41" t="s">
        <v>18</v>
      </c>
      <c r="S6" t="s">
        <v>92</v>
      </c>
      <c r="T6" t="s">
        <v>21</v>
      </c>
      <c r="U6" t="s">
        <v>23</v>
      </c>
    </row>
    <row r="7" spans="1:23" x14ac:dyDescent="0.25">
      <c r="A7" s="6" t="s">
        <v>232</v>
      </c>
      <c r="B7" s="37">
        <v>75</v>
      </c>
      <c r="C7" s="37">
        <v>187.5</v>
      </c>
      <c r="D7" s="49">
        <v>1652</v>
      </c>
      <c r="E7" s="37">
        <v>930</v>
      </c>
      <c r="F7" s="37">
        <v>1730</v>
      </c>
      <c r="G7" s="37">
        <v>1070</v>
      </c>
      <c r="H7" s="37">
        <v>86</v>
      </c>
      <c r="I7" s="37">
        <v>57.8</v>
      </c>
      <c r="J7" s="37">
        <v>5.5</v>
      </c>
      <c r="K7" s="37">
        <f>I7+J7+L7</f>
        <v>63.3</v>
      </c>
      <c r="L7" s="37"/>
      <c r="M7" s="37"/>
      <c r="N7" s="79">
        <f>K7*2.2</f>
        <v>139.26</v>
      </c>
      <c r="O7" s="79">
        <v>800</v>
      </c>
      <c r="P7" s="79">
        <v>400</v>
      </c>
      <c r="R7" s="41" t="s">
        <v>19</v>
      </c>
      <c r="S7" t="s">
        <v>93</v>
      </c>
      <c r="T7" t="s">
        <v>21</v>
      </c>
      <c r="U7" t="s">
        <v>23</v>
      </c>
    </row>
    <row r="8" spans="1:23" x14ac:dyDescent="0.25">
      <c r="A8" s="6" t="s">
        <v>233</v>
      </c>
      <c r="B8" s="37">
        <v>86</v>
      </c>
      <c r="C8" s="37">
        <v>256</v>
      </c>
      <c r="D8" s="49">
        <v>1897</v>
      </c>
      <c r="E8" s="37">
        <v>1068</v>
      </c>
      <c r="F8" s="37">
        <v>1974</v>
      </c>
      <c r="G8" s="37">
        <v>1207</v>
      </c>
      <c r="H8" s="37">
        <v>86</v>
      </c>
      <c r="I8" s="37">
        <v>73.3</v>
      </c>
      <c r="J8" s="37">
        <v>5.5</v>
      </c>
      <c r="K8" s="37">
        <f>I8+J8+L8</f>
        <v>78.8</v>
      </c>
      <c r="L8" s="37"/>
      <c r="M8" s="37"/>
      <c r="N8" s="79">
        <f>K8*2.2</f>
        <v>173.36</v>
      </c>
      <c r="O8" s="79">
        <v>800</v>
      </c>
      <c r="P8" s="79">
        <v>600</v>
      </c>
    </row>
    <row r="9" spans="1:23" x14ac:dyDescent="0.25">
      <c r="A9" s="6" t="s">
        <v>260</v>
      </c>
      <c r="B9" s="37">
        <v>65</v>
      </c>
      <c r="C9" s="37">
        <v>206</v>
      </c>
      <c r="D9" s="49">
        <v>1431</v>
      </c>
      <c r="E9" s="37">
        <v>805</v>
      </c>
      <c r="F9" s="37">
        <v>1482</v>
      </c>
      <c r="G9" s="37">
        <v>899</v>
      </c>
      <c r="H9" s="37">
        <v>110</v>
      </c>
      <c r="I9" s="37">
        <v>36.6</v>
      </c>
      <c r="J9" s="37">
        <v>5.5</v>
      </c>
      <c r="K9" s="37">
        <f>I9+J9+L9</f>
        <v>42.1</v>
      </c>
      <c r="L9" s="37"/>
      <c r="M9" s="37"/>
      <c r="N9" s="79">
        <f>K9*2.2</f>
        <v>92.62</v>
      </c>
      <c r="O9" s="79">
        <v>600</v>
      </c>
      <c r="P9" s="79">
        <v>400</v>
      </c>
    </row>
    <row r="10" spans="1:23" x14ac:dyDescent="0.25">
      <c r="A10" s="6" t="s">
        <v>261</v>
      </c>
      <c r="B10" s="37">
        <v>75</v>
      </c>
      <c r="C10" s="37">
        <v>268</v>
      </c>
      <c r="D10" s="49">
        <v>1652</v>
      </c>
      <c r="E10" s="37">
        <v>930</v>
      </c>
      <c r="F10" s="37">
        <v>1716</v>
      </c>
      <c r="G10" s="37">
        <v>1033</v>
      </c>
      <c r="H10" s="37">
        <v>110</v>
      </c>
      <c r="I10" s="37">
        <v>50</v>
      </c>
      <c r="J10" s="37">
        <v>5.5</v>
      </c>
      <c r="K10" s="37">
        <f>I10+J10+L10</f>
        <v>55.5</v>
      </c>
      <c r="L10" s="37"/>
      <c r="M10" s="37"/>
      <c r="N10" s="79">
        <f>K10*2.2</f>
        <v>122.10000000000001</v>
      </c>
      <c r="O10" s="79">
        <v>800</v>
      </c>
      <c r="P10" s="79">
        <v>400</v>
      </c>
      <c r="T10" t="s">
        <v>167</v>
      </c>
      <c r="U10" t="s">
        <v>168</v>
      </c>
      <c r="V10">
        <v>5.0999999999999996</v>
      </c>
      <c r="W10" t="s">
        <v>169</v>
      </c>
    </row>
    <row r="11" spans="1:23" x14ac:dyDescent="0.25">
      <c r="A11" s="6" t="s">
        <v>262</v>
      </c>
      <c r="B11" s="37">
        <v>86</v>
      </c>
      <c r="C11" s="37">
        <v>237</v>
      </c>
      <c r="D11" s="49">
        <v>1897</v>
      </c>
      <c r="E11" s="37">
        <v>1068</v>
      </c>
      <c r="F11" s="37">
        <v>1962</v>
      </c>
      <c r="G11" s="37">
        <v>1171</v>
      </c>
      <c r="H11" s="37">
        <v>110</v>
      </c>
      <c r="I11" s="37">
        <v>63.4</v>
      </c>
      <c r="J11" s="37">
        <v>5.5</v>
      </c>
      <c r="K11" s="37">
        <f>I11+J11+L11</f>
        <v>69.2</v>
      </c>
      <c r="L11" s="37">
        <v>0.3</v>
      </c>
      <c r="M11" s="37"/>
      <c r="N11" s="79">
        <f>K11*2.2</f>
        <v>152.24</v>
      </c>
      <c r="O11" s="79">
        <v>800</v>
      </c>
      <c r="P11" s="79">
        <v>600</v>
      </c>
    </row>
    <row r="12" spans="1:23" x14ac:dyDescent="0.25">
      <c r="A12" s="6" t="s">
        <v>112</v>
      </c>
      <c r="B12" s="74">
        <v>70</v>
      </c>
      <c r="C12" s="37">
        <v>266</v>
      </c>
      <c r="D12" s="49">
        <v>1541</v>
      </c>
      <c r="E12" s="37">
        <v>868</v>
      </c>
      <c r="F12" s="37">
        <v>1617</v>
      </c>
      <c r="G12" s="37">
        <v>1000</v>
      </c>
      <c r="H12" s="37">
        <v>83</v>
      </c>
      <c r="I12" s="37">
        <v>55</v>
      </c>
      <c r="J12" s="37">
        <v>5.5</v>
      </c>
      <c r="K12" s="37">
        <f t="shared" si="0"/>
        <v>60.5</v>
      </c>
      <c r="L12" s="37"/>
      <c r="M12" s="37"/>
      <c r="N12" s="79">
        <f t="shared" si="1"/>
        <v>133.10000000000002</v>
      </c>
      <c r="O12" s="79"/>
      <c r="P12" s="79"/>
    </row>
    <row r="13" spans="1:23" x14ac:dyDescent="0.25">
      <c r="A13" s="6" t="s">
        <v>113</v>
      </c>
      <c r="B13" s="74">
        <v>75</v>
      </c>
      <c r="C13" s="37">
        <v>261</v>
      </c>
      <c r="D13" s="49">
        <v>1652</v>
      </c>
      <c r="E13" s="37">
        <v>930</v>
      </c>
      <c r="F13" s="37">
        <v>1790</v>
      </c>
      <c r="G13" s="37">
        <v>1095</v>
      </c>
      <c r="H13" s="37">
        <v>107</v>
      </c>
      <c r="I13" s="37">
        <v>60.7</v>
      </c>
      <c r="J13" s="37">
        <v>5.5</v>
      </c>
      <c r="K13" s="37">
        <f t="shared" si="0"/>
        <v>66.2</v>
      </c>
      <c r="L13" s="37"/>
      <c r="M13" s="37"/>
      <c r="N13" s="79">
        <f t="shared" si="1"/>
        <v>145.64000000000001</v>
      </c>
      <c r="O13" s="79"/>
      <c r="P13" s="79"/>
    </row>
    <row r="14" spans="1:23" x14ac:dyDescent="0.25">
      <c r="A14" s="6" t="s">
        <v>114</v>
      </c>
      <c r="B14" s="74">
        <v>86</v>
      </c>
      <c r="C14" s="37">
        <v>324</v>
      </c>
      <c r="D14" s="49">
        <v>1895</v>
      </c>
      <c r="E14" s="37">
        <v>1066</v>
      </c>
      <c r="F14" s="37">
        <v>2039</v>
      </c>
      <c r="G14" s="37">
        <v>1236</v>
      </c>
      <c r="H14" s="37">
        <v>108</v>
      </c>
      <c r="I14" s="37">
        <v>77.8</v>
      </c>
      <c r="J14" s="37">
        <v>5.5</v>
      </c>
      <c r="K14" s="37">
        <f t="shared" si="0"/>
        <v>83.3</v>
      </c>
      <c r="L14" s="37"/>
      <c r="M14" s="37"/>
      <c r="N14" s="79">
        <f t="shared" si="1"/>
        <v>183.26000000000002</v>
      </c>
      <c r="O14" s="79"/>
      <c r="P14" s="79"/>
    </row>
    <row r="15" spans="1:23" x14ac:dyDescent="0.25">
      <c r="A15" s="6" t="s">
        <v>139</v>
      </c>
      <c r="B15" s="37">
        <v>65</v>
      </c>
      <c r="C15" s="76">
        <v>207</v>
      </c>
      <c r="D15" s="49">
        <v>1429</v>
      </c>
      <c r="E15" s="37">
        <v>804</v>
      </c>
      <c r="F15" s="77">
        <v>1536</v>
      </c>
      <c r="G15" s="76">
        <v>960</v>
      </c>
      <c r="H15" s="78">
        <v>90</v>
      </c>
      <c r="I15" s="78">
        <v>46</v>
      </c>
      <c r="J15" s="37">
        <v>5.5</v>
      </c>
      <c r="K15" s="37">
        <f t="shared" si="0"/>
        <v>51.5</v>
      </c>
      <c r="L15" s="36"/>
      <c r="M15" s="36"/>
      <c r="N15" s="79">
        <f t="shared" si="1"/>
        <v>113.30000000000001</v>
      </c>
      <c r="O15" s="79">
        <v>600</v>
      </c>
      <c r="P15" s="79">
        <v>400</v>
      </c>
    </row>
    <row r="16" spans="1:23" x14ac:dyDescent="0.25">
      <c r="A16" s="6" t="s">
        <v>140</v>
      </c>
      <c r="B16" s="37">
        <v>75</v>
      </c>
      <c r="C16" s="76">
        <v>254</v>
      </c>
      <c r="D16" s="49">
        <v>1652</v>
      </c>
      <c r="E16" s="37">
        <v>930</v>
      </c>
      <c r="F16" s="77">
        <v>1767</v>
      </c>
      <c r="G16" s="76">
        <v>1093</v>
      </c>
      <c r="H16" s="78">
        <v>106</v>
      </c>
      <c r="I16" s="78">
        <v>62</v>
      </c>
      <c r="J16" s="37">
        <v>5.5</v>
      </c>
      <c r="K16" s="37">
        <f t="shared" si="0"/>
        <v>67.5</v>
      </c>
      <c r="L16" s="36"/>
      <c r="M16" s="36"/>
      <c r="N16" s="79">
        <f t="shared" si="1"/>
        <v>148.5</v>
      </c>
      <c r="O16" s="79">
        <v>600</v>
      </c>
      <c r="P16" s="79">
        <v>400</v>
      </c>
    </row>
    <row r="17" spans="1:16" x14ac:dyDescent="0.25">
      <c r="A17" s="6" t="s">
        <v>141</v>
      </c>
      <c r="B17" s="37">
        <v>86</v>
      </c>
      <c r="C17" s="76">
        <v>335</v>
      </c>
      <c r="D17" s="49">
        <v>1895</v>
      </c>
      <c r="E17" s="37">
        <v>1066</v>
      </c>
      <c r="F17" s="77">
        <v>2018</v>
      </c>
      <c r="G17" s="76">
        <v>1236</v>
      </c>
      <c r="H17" s="78">
        <v>113</v>
      </c>
      <c r="I17" s="78">
        <v>82</v>
      </c>
      <c r="J17" s="37">
        <v>5.5</v>
      </c>
      <c r="K17" s="37">
        <f t="shared" si="0"/>
        <v>87.5</v>
      </c>
      <c r="L17" s="36"/>
      <c r="M17" s="36"/>
      <c r="N17" s="79">
        <f t="shared" si="1"/>
        <v>192.50000000000003</v>
      </c>
      <c r="O17" s="79">
        <v>700</v>
      </c>
      <c r="P17" s="79">
        <v>400</v>
      </c>
    </row>
    <row r="18" spans="1:16" x14ac:dyDescent="0.25">
      <c r="A18" s="6" t="s">
        <v>144</v>
      </c>
      <c r="B18" s="37">
        <v>65</v>
      </c>
      <c r="C18" s="76">
        <v>207</v>
      </c>
      <c r="D18" s="49">
        <v>1429</v>
      </c>
      <c r="E18" s="37">
        <v>804</v>
      </c>
      <c r="F18" s="77">
        <v>1536</v>
      </c>
      <c r="G18" s="76">
        <v>960</v>
      </c>
      <c r="H18" s="78">
        <v>90</v>
      </c>
      <c r="I18" s="78">
        <v>46</v>
      </c>
      <c r="J18" s="37">
        <v>5.5</v>
      </c>
      <c r="K18" s="37">
        <f t="shared" si="0"/>
        <v>51.5</v>
      </c>
      <c r="L18" s="36"/>
      <c r="M18" s="36"/>
      <c r="N18" s="79">
        <f t="shared" si="1"/>
        <v>113.30000000000001</v>
      </c>
      <c r="O18" s="79">
        <v>600</v>
      </c>
      <c r="P18" s="79">
        <v>400</v>
      </c>
    </row>
    <row r="19" spans="1:16" x14ac:dyDescent="0.25">
      <c r="A19" s="6" t="s">
        <v>142</v>
      </c>
      <c r="B19" s="37">
        <v>75</v>
      </c>
      <c r="C19" s="76">
        <v>254</v>
      </c>
      <c r="D19" s="49">
        <v>1652</v>
      </c>
      <c r="E19" s="37">
        <v>930</v>
      </c>
      <c r="F19" s="77">
        <v>1767</v>
      </c>
      <c r="G19" s="76">
        <v>1093</v>
      </c>
      <c r="H19" s="78">
        <v>106</v>
      </c>
      <c r="I19" s="78">
        <v>62</v>
      </c>
      <c r="J19" s="37">
        <v>5.5</v>
      </c>
      <c r="K19" s="37">
        <f t="shared" si="0"/>
        <v>67.5</v>
      </c>
      <c r="L19" s="36"/>
      <c r="M19" s="36"/>
      <c r="N19" s="79">
        <f t="shared" si="1"/>
        <v>148.5</v>
      </c>
      <c r="O19" s="79">
        <v>600</v>
      </c>
      <c r="P19" s="79">
        <v>400</v>
      </c>
    </row>
    <row r="20" spans="1:16" x14ac:dyDescent="0.25">
      <c r="A20" s="6" t="s">
        <v>143</v>
      </c>
      <c r="B20" s="37">
        <v>86</v>
      </c>
      <c r="C20" s="76">
        <v>335</v>
      </c>
      <c r="D20" s="49">
        <v>1895</v>
      </c>
      <c r="E20" s="37">
        <v>1066</v>
      </c>
      <c r="F20" s="77">
        <v>2018</v>
      </c>
      <c r="G20" s="76">
        <v>1236</v>
      </c>
      <c r="H20" s="78">
        <v>113</v>
      </c>
      <c r="I20" s="78">
        <v>82</v>
      </c>
      <c r="J20" s="37">
        <v>5.5</v>
      </c>
      <c r="K20" s="37">
        <f t="shared" si="0"/>
        <v>87.5</v>
      </c>
      <c r="L20" s="36"/>
      <c r="M20" s="36"/>
      <c r="N20" s="79">
        <f t="shared" si="1"/>
        <v>192.50000000000003</v>
      </c>
      <c r="O20" s="79">
        <v>700</v>
      </c>
      <c r="P20" s="79">
        <v>400</v>
      </c>
    </row>
    <row r="21" spans="1:16" x14ac:dyDescent="0.25">
      <c r="A21" s="6" t="s">
        <v>136</v>
      </c>
      <c r="B21" s="37">
        <v>70</v>
      </c>
      <c r="C21" s="76">
        <v>275</v>
      </c>
      <c r="D21" s="77">
        <v>1541</v>
      </c>
      <c r="E21" s="76">
        <v>867</v>
      </c>
      <c r="F21" s="78">
        <v>1668</v>
      </c>
      <c r="G21" s="78">
        <v>1033</v>
      </c>
      <c r="H21" s="78">
        <v>95</v>
      </c>
      <c r="I21" s="78">
        <v>53</v>
      </c>
      <c r="J21" s="37">
        <v>5.5</v>
      </c>
      <c r="K21" s="37">
        <f t="shared" si="0"/>
        <v>58.5</v>
      </c>
      <c r="L21" s="36"/>
      <c r="M21" s="36"/>
      <c r="N21" s="79">
        <f t="shared" si="1"/>
        <v>128.70000000000002</v>
      </c>
      <c r="O21" s="79">
        <v>600</v>
      </c>
      <c r="P21" s="79">
        <v>400</v>
      </c>
    </row>
    <row r="22" spans="1:16" x14ac:dyDescent="0.25">
      <c r="A22" s="6" t="s">
        <v>137</v>
      </c>
      <c r="B22" s="37">
        <v>75</v>
      </c>
      <c r="C22" s="76">
        <v>265</v>
      </c>
      <c r="D22" s="77">
        <v>1651</v>
      </c>
      <c r="E22" s="76">
        <v>928</v>
      </c>
      <c r="F22" s="78">
        <v>1764</v>
      </c>
      <c r="G22" s="78">
        <v>1089</v>
      </c>
      <c r="H22" s="78">
        <v>109</v>
      </c>
      <c r="I22" s="78">
        <v>60</v>
      </c>
      <c r="J22" s="37">
        <v>5.5</v>
      </c>
      <c r="K22" s="37">
        <f t="shared" si="0"/>
        <v>65.5</v>
      </c>
      <c r="L22" s="36"/>
      <c r="M22" s="36"/>
      <c r="N22" s="79">
        <f t="shared" si="1"/>
        <v>144.10000000000002</v>
      </c>
      <c r="O22" s="79">
        <v>800</v>
      </c>
      <c r="P22" s="79">
        <v>400</v>
      </c>
    </row>
    <row r="23" spans="1:16" x14ac:dyDescent="0.25">
      <c r="A23" s="6" t="s">
        <v>138</v>
      </c>
      <c r="B23" s="37">
        <v>86</v>
      </c>
      <c r="C23" s="76">
        <v>330</v>
      </c>
      <c r="D23" s="77">
        <v>1896</v>
      </c>
      <c r="E23" s="76">
        <v>1067</v>
      </c>
      <c r="F23" s="78">
        <v>2014</v>
      </c>
      <c r="G23" s="78">
        <v>1231</v>
      </c>
      <c r="H23" s="78">
        <v>109</v>
      </c>
      <c r="I23" s="78">
        <v>75</v>
      </c>
      <c r="J23" s="37">
        <v>5.5</v>
      </c>
      <c r="K23" s="37">
        <f t="shared" si="0"/>
        <v>80.5</v>
      </c>
      <c r="L23" s="36"/>
      <c r="M23" s="36"/>
      <c r="N23" s="79">
        <f t="shared" si="1"/>
        <v>177.10000000000002</v>
      </c>
      <c r="O23" s="79">
        <v>800</v>
      </c>
      <c r="P23" s="79">
        <v>400</v>
      </c>
    </row>
    <row r="24" spans="1:16" x14ac:dyDescent="0.25">
      <c r="A24" s="6" t="s">
        <v>12</v>
      </c>
      <c r="B24" s="37">
        <v>55</v>
      </c>
      <c r="C24" s="37">
        <v>141</v>
      </c>
      <c r="D24" s="49">
        <v>1210</v>
      </c>
      <c r="E24" s="37">
        <v>680</v>
      </c>
      <c r="F24" s="37">
        <v>1290</v>
      </c>
      <c r="G24" s="37">
        <v>782</v>
      </c>
      <c r="H24" s="37">
        <v>75</v>
      </c>
      <c r="I24" s="37">
        <v>42.1</v>
      </c>
      <c r="J24" s="37">
        <v>5.5</v>
      </c>
      <c r="K24" s="37">
        <f t="shared" si="0"/>
        <v>47.6</v>
      </c>
      <c r="L24" s="37"/>
      <c r="M24" s="37"/>
      <c r="N24" s="79">
        <f t="shared" si="1"/>
        <v>104.72000000000001</v>
      </c>
      <c r="O24" s="79"/>
      <c r="P24" s="79"/>
    </row>
    <row r="25" spans="1:16" x14ac:dyDescent="0.25">
      <c r="A25" s="6" t="s">
        <v>72</v>
      </c>
      <c r="B25" s="74">
        <v>55</v>
      </c>
      <c r="C25" s="37">
        <v>72.7</v>
      </c>
      <c r="D25" s="49">
        <v>1210</v>
      </c>
      <c r="E25" s="37">
        <v>680</v>
      </c>
      <c r="F25" s="37">
        <v>1291.7</v>
      </c>
      <c r="G25" s="37">
        <v>762.5</v>
      </c>
      <c r="H25" s="37">
        <v>89.3</v>
      </c>
      <c r="I25" s="37">
        <v>40.5</v>
      </c>
      <c r="J25" s="37">
        <v>5.5</v>
      </c>
      <c r="K25" s="37">
        <f t="shared" si="0"/>
        <v>46</v>
      </c>
      <c r="L25" s="37"/>
      <c r="M25" s="37"/>
      <c r="N25" s="79">
        <f t="shared" si="1"/>
        <v>101.2</v>
      </c>
      <c r="O25" s="79"/>
      <c r="P25" s="79"/>
    </row>
    <row r="26" spans="1:16" x14ac:dyDescent="0.25">
      <c r="A26" s="6" t="s">
        <v>13</v>
      </c>
      <c r="B26" s="37">
        <v>65</v>
      </c>
      <c r="C26" s="37">
        <v>215</v>
      </c>
      <c r="D26" s="49">
        <v>1428</v>
      </c>
      <c r="E26" s="37">
        <v>803</v>
      </c>
      <c r="F26" s="37">
        <v>1536</v>
      </c>
      <c r="G26" s="37">
        <v>931</v>
      </c>
      <c r="H26" s="37">
        <v>85</v>
      </c>
      <c r="I26" s="37">
        <v>60.6</v>
      </c>
      <c r="J26" s="37">
        <v>5.5</v>
      </c>
      <c r="K26" s="37">
        <f t="shared" si="0"/>
        <v>66.099999999999994</v>
      </c>
      <c r="L26" s="37"/>
      <c r="M26" s="37"/>
      <c r="N26" s="79">
        <f t="shared" si="1"/>
        <v>145.41999999999999</v>
      </c>
      <c r="O26" s="79"/>
      <c r="P26" s="79"/>
    </row>
    <row r="27" spans="1:16" x14ac:dyDescent="0.25">
      <c r="A27" s="6" t="s">
        <v>71</v>
      </c>
      <c r="B27" s="74">
        <v>65</v>
      </c>
      <c r="C27" s="37">
        <v>177.7</v>
      </c>
      <c r="D27" s="49">
        <v>1428</v>
      </c>
      <c r="E27" s="37">
        <v>803</v>
      </c>
      <c r="F27" s="37">
        <v>1510.5</v>
      </c>
      <c r="G27" s="37">
        <v>886.5</v>
      </c>
      <c r="H27" s="37">
        <v>122</v>
      </c>
      <c r="I27" s="37">
        <v>55.3</v>
      </c>
      <c r="J27" s="37">
        <v>5.5</v>
      </c>
      <c r="K27" s="37">
        <f t="shared" si="0"/>
        <v>60.8</v>
      </c>
      <c r="L27" s="37"/>
      <c r="M27" s="37"/>
      <c r="N27" s="79">
        <f t="shared" si="1"/>
        <v>133.76</v>
      </c>
      <c r="O27" s="79"/>
      <c r="P27" s="79"/>
    </row>
    <row r="28" spans="1:16" x14ac:dyDescent="0.25">
      <c r="A28" s="6" t="s">
        <v>14</v>
      </c>
      <c r="B28" s="37">
        <v>70</v>
      </c>
      <c r="C28" s="37">
        <v>240</v>
      </c>
      <c r="D28" s="49">
        <v>1549</v>
      </c>
      <c r="E28" s="37">
        <v>872</v>
      </c>
      <c r="F28" s="37">
        <v>1637</v>
      </c>
      <c r="G28" s="37">
        <v>981</v>
      </c>
      <c r="H28" s="37">
        <v>96</v>
      </c>
      <c r="I28" s="37">
        <v>72</v>
      </c>
      <c r="J28" s="37">
        <v>5.5</v>
      </c>
      <c r="K28" s="37">
        <f t="shared" si="0"/>
        <v>77.5</v>
      </c>
      <c r="L28" s="37"/>
      <c r="M28" s="37"/>
      <c r="N28" s="79">
        <f t="shared" si="1"/>
        <v>170.5</v>
      </c>
      <c r="O28" s="79"/>
      <c r="P28" s="79"/>
    </row>
    <row r="29" spans="1:16" x14ac:dyDescent="0.25">
      <c r="A29" s="6" t="s">
        <v>69</v>
      </c>
      <c r="B29" s="74">
        <v>70</v>
      </c>
      <c r="C29" s="37">
        <v>177</v>
      </c>
      <c r="D29" s="49">
        <v>1540</v>
      </c>
      <c r="E29" s="37">
        <v>876</v>
      </c>
      <c r="F29" s="37">
        <v>1629</v>
      </c>
      <c r="G29" s="37">
        <v>990</v>
      </c>
      <c r="H29" s="37">
        <v>103</v>
      </c>
      <c r="I29" s="37">
        <v>65</v>
      </c>
      <c r="J29" s="37">
        <v>5.5</v>
      </c>
      <c r="K29" s="37">
        <f t="shared" si="0"/>
        <v>70.5</v>
      </c>
      <c r="L29" s="37"/>
      <c r="M29" s="37"/>
      <c r="N29" s="79">
        <f t="shared" si="1"/>
        <v>155.10000000000002</v>
      </c>
      <c r="O29" s="79"/>
      <c r="P29" s="79"/>
    </row>
    <row r="30" spans="1:16" x14ac:dyDescent="0.25">
      <c r="A30" s="6" t="s">
        <v>73</v>
      </c>
      <c r="B30" s="74">
        <v>75</v>
      </c>
      <c r="C30" s="37">
        <v>234.6</v>
      </c>
      <c r="D30" s="49">
        <v>1650</v>
      </c>
      <c r="E30" s="37">
        <v>928</v>
      </c>
      <c r="F30" s="37">
        <v>1752</v>
      </c>
      <c r="G30" s="37">
        <v>1005.7</v>
      </c>
      <c r="H30" s="37">
        <v>110</v>
      </c>
      <c r="I30" s="37">
        <v>79</v>
      </c>
      <c r="J30" s="37">
        <v>5.5</v>
      </c>
      <c r="K30" s="37">
        <f t="shared" si="0"/>
        <v>84.5</v>
      </c>
      <c r="L30" s="37"/>
      <c r="M30" s="37"/>
      <c r="N30" s="79">
        <f t="shared" si="1"/>
        <v>185.9</v>
      </c>
      <c r="O30" s="79"/>
      <c r="P30" s="79"/>
    </row>
    <row r="31" spans="1:16" x14ac:dyDescent="0.25">
      <c r="A31" s="6" t="s">
        <v>68</v>
      </c>
      <c r="B31" s="74">
        <v>80</v>
      </c>
      <c r="C31" s="53">
        <v>333</v>
      </c>
      <c r="D31" s="49">
        <v>1774</v>
      </c>
      <c r="E31" s="37">
        <v>1002</v>
      </c>
      <c r="F31" s="37">
        <v>1862.1</v>
      </c>
      <c r="G31" s="37">
        <v>1128</v>
      </c>
      <c r="H31" s="37">
        <v>104</v>
      </c>
      <c r="I31" s="37">
        <v>80</v>
      </c>
      <c r="J31" s="37">
        <v>5.5</v>
      </c>
      <c r="K31" s="37">
        <f t="shared" si="0"/>
        <v>85.5</v>
      </c>
      <c r="L31" s="37"/>
      <c r="M31" s="37"/>
      <c r="N31" s="79">
        <f t="shared" si="1"/>
        <v>188.10000000000002</v>
      </c>
      <c r="O31" s="79"/>
      <c r="P31" s="79"/>
    </row>
    <row r="32" spans="1:16" x14ac:dyDescent="0.25">
      <c r="A32" s="6" t="s">
        <v>15</v>
      </c>
      <c r="B32" s="74">
        <v>84</v>
      </c>
      <c r="C32" s="53">
        <v>328</v>
      </c>
      <c r="D32" s="49">
        <v>1867</v>
      </c>
      <c r="E32" s="37">
        <v>1053</v>
      </c>
      <c r="F32" s="37">
        <v>1954</v>
      </c>
      <c r="G32" s="37">
        <v>1156</v>
      </c>
      <c r="H32" s="37">
        <v>124</v>
      </c>
      <c r="I32" s="37">
        <v>108.6</v>
      </c>
      <c r="J32" s="37">
        <v>5.5</v>
      </c>
      <c r="K32" s="37">
        <f t="shared" si="0"/>
        <v>114.1</v>
      </c>
      <c r="L32" s="37"/>
      <c r="M32" s="37"/>
      <c r="N32" s="79">
        <f t="shared" si="1"/>
        <v>251.02</v>
      </c>
      <c r="O32" s="79"/>
      <c r="P32" s="79"/>
    </row>
    <row r="33" spans="1:16" x14ac:dyDescent="0.25">
      <c r="A33" s="6" t="s">
        <v>67</v>
      </c>
      <c r="B33" s="74">
        <v>84</v>
      </c>
      <c r="C33" s="37">
        <v>326.5</v>
      </c>
      <c r="D33" s="49">
        <v>1867</v>
      </c>
      <c r="E33" s="37">
        <v>1053</v>
      </c>
      <c r="F33" s="37">
        <v>1955.4</v>
      </c>
      <c r="G33" s="37">
        <v>1141.4000000000001</v>
      </c>
      <c r="H33" s="37">
        <v>98.8</v>
      </c>
      <c r="I33" s="37">
        <v>95.1</v>
      </c>
      <c r="J33" s="37">
        <v>5.5</v>
      </c>
      <c r="K33" s="37">
        <f t="shared" si="0"/>
        <v>100.6</v>
      </c>
      <c r="L33" s="37"/>
      <c r="M33" s="37"/>
      <c r="N33" s="79">
        <f t="shared" si="1"/>
        <v>221.32</v>
      </c>
      <c r="O33" s="79"/>
      <c r="P33" s="79"/>
    </row>
    <row r="34" spans="1:16" x14ac:dyDescent="0.25">
      <c r="A34" s="6" t="s">
        <v>87</v>
      </c>
      <c r="B34" s="74">
        <v>70</v>
      </c>
      <c r="C34" s="37">
        <v>266</v>
      </c>
      <c r="D34" s="49">
        <v>1541</v>
      </c>
      <c r="E34" s="37">
        <v>868</v>
      </c>
      <c r="F34" s="37">
        <v>1617</v>
      </c>
      <c r="G34" s="37">
        <v>1000</v>
      </c>
      <c r="H34" s="37">
        <v>83</v>
      </c>
      <c r="I34" s="37">
        <v>55</v>
      </c>
      <c r="J34" s="37">
        <v>5.5</v>
      </c>
      <c r="K34" s="37">
        <f t="shared" si="0"/>
        <v>60.5</v>
      </c>
      <c r="L34" s="37"/>
      <c r="M34" s="37"/>
      <c r="N34" s="79">
        <f t="shared" si="1"/>
        <v>133.10000000000002</v>
      </c>
      <c r="O34" s="79"/>
      <c r="P34" s="79"/>
    </row>
    <row r="35" spans="1:16" x14ac:dyDescent="0.25">
      <c r="A35" s="6" t="s">
        <v>89</v>
      </c>
      <c r="B35" s="74">
        <v>75</v>
      </c>
      <c r="C35" s="37">
        <v>261</v>
      </c>
      <c r="D35" s="49">
        <v>1652</v>
      </c>
      <c r="E35" s="37">
        <v>930</v>
      </c>
      <c r="F35" s="37">
        <v>1790</v>
      </c>
      <c r="G35" s="37">
        <v>1095</v>
      </c>
      <c r="H35" s="37">
        <v>108</v>
      </c>
      <c r="I35" s="37">
        <v>60.7</v>
      </c>
      <c r="J35" s="37">
        <v>5.5</v>
      </c>
      <c r="K35" s="37">
        <f t="shared" si="0"/>
        <v>66.2</v>
      </c>
      <c r="L35" s="37"/>
      <c r="M35" s="37"/>
      <c r="N35" s="79">
        <f t="shared" si="1"/>
        <v>145.64000000000001</v>
      </c>
      <c r="O35" s="79"/>
      <c r="P35" s="79"/>
    </row>
    <row r="36" spans="1:16" x14ac:dyDescent="0.25">
      <c r="A36" s="6" t="s">
        <v>88</v>
      </c>
      <c r="B36" s="74">
        <v>75</v>
      </c>
      <c r="C36" s="37">
        <v>261</v>
      </c>
      <c r="D36" s="49">
        <v>1652</v>
      </c>
      <c r="E36" s="37">
        <v>930</v>
      </c>
      <c r="F36" s="37">
        <v>1790</v>
      </c>
      <c r="G36" s="37">
        <v>1095</v>
      </c>
      <c r="H36" s="37">
        <v>108</v>
      </c>
      <c r="I36" s="37">
        <v>60.7</v>
      </c>
      <c r="J36" s="37">
        <v>5.5</v>
      </c>
      <c r="K36" s="37">
        <f t="shared" si="0"/>
        <v>66.2</v>
      </c>
      <c r="L36" s="37"/>
      <c r="M36" s="37"/>
      <c r="N36" s="79">
        <f t="shared" si="1"/>
        <v>145.64000000000001</v>
      </c>
      <c r="O36" s="79"/>
      <c r="P36" s="79"/>
    </row>
    <row r="37" spans="1:16" x14ac:dyDescent="0.25">
      <c r="A37" s="6" t="s">
        <v>90</v>
      </c>
      <c r="B37" s="74">
        <v>86</v>
      </c>
      <c r="C37" s="37">
        <v>324</v>
      </c>
      <c r="D37" s="49">
        <v>1895</v>
      </c>
      <c r="E37" s="37">
        <v>1066</v>
      </c>
      <c r="F37" s="37">
        <v>2039</v>
      </c>
      <c r="G37" s="37">
        <v>1236</v>
      </c>
      <c r="H37" s="37">
        <v>108</v>
      </c>
      <c r="I37" s="37">
        <v>77.8</v>
      </c>
      <c r="J37" s="37">
        <v>5.5</v>
      </c>
      <c r="K37" s="37">
        <f t="shared" si="0"/>
        <v>83.3</v>
      </c>
      <c r="L37" s="37"/>
      <c r="M37" s="37"/>
      <c r="N37" s="79">
        <f t="shared" si="1"/>
        <v>183.26000000000002</v>
      </c>
      <c r="O37" s="79"/>
      <c r="P37" s="79"/>
    </row>
    <row r="38" spans="1:16" x14ac:dyDescent="0.25">
      <c r="A38" s="6" t="s">
        <v>95</v>
      </c>
      <c r="B38" s="74">
        <v>65</v>
      </c>
      <c r="C38" s="37">
        <v>204</v>
      </c>
      <c r="D38" s="49" t="s">
        <v>100</v>
      </c>
      <c r="E38" s="37">
        <v>804</v>
      </c>
      <c r="F38" s="37">
        <v>1565</v>
      </c>
      <c r="G38" s="37">
        <v>967</v>
      </c>
      <c r="H38" s="37">
        <v>137</v>
      </c>
      <c r="I38" s="37">
        <v>47.5</v>
      </c>
      <c r="J38" s="37">
        <v>5.5</v>
      </c>
      <c r="K38" s="37">
        <f t="shared" si="0"/>
        <v>53</v>
      </c>
      <c r="L38" s="37"/>
      <c r="M38" s="37"/>
      <c r="N38" s="79">
        <f t="shared" si="1"/>
        <v>116.60000000000001</v>
      </c>
      <c r="O38" s="79"/>
      <c r="P38" s="79"/>
    </row>
    <row r="39" spans="1:16" x14ac:dyDescent="0.25">
      <c r="A39" s="6" t="s">
        <v>96</v>
      </c>
      <c r="B39" s="74">
        <v>70</v>
      </c>
      <c r="C39" s="37">
        <v>266</v>
      </c>
      <c r="D39" s="49">
        <v>1541</v>
      </c>
      <c r="E39" s="37">
        <v>868</v>
      </c>
      <c r="F39" s="37">
        <v>1617</v>
      </c>
      <c r="G39" s="37">
        <v>1000</v>
      </c>
      <c r="H39" s="37">
        <v>83</v>
      </c>
      <c r="I39" s="37">
        <v>55</v>
      </c>
      <c r="J39" s="37">
        <v>5.5</v>
      </c>
      <c r="K39" s="37">
        <f t="shared" si="0"/>
        <v>60.5</v>
      </c>
      <c r="L39" s="37"/>
      <c r="M39" s="37"/>
      <c r="N39" s="79">
        <f t="shared" si="1"/>
        <v>133.10000000000002</v>
      </c>
      <c r="O39" s="79"/>
      <c r="P39" s="79"/>
    </row>
    <row r="40" spans="1:16" x14ac:dyDescent="0.25">
      <c r="A40" s="6" t="s">
        <v>98</v>
      </c>
      <c r="B40" s="74">
        <v>75</v>
      </c>
      <c r="C40" s="37">
        <v>261</v>
      </c>
      <c r="D40" s="49">
        <v>1652</v>
      </c>
      <c r="E40" s="37">
        <v>930</v>
      </c>
      <c r="F40" s="37">
        <v>1790</v>
      </c>
      <c r="G40" s="37">
        <v>1095</v>
      </c>
      <c r="H40" s="37">
        <v>108</v>
      </c>
      <c r="I40" s="37">
        <v>60.7</v>
      </c>
      <c r="J40" s="37">
        <v>5.5</v>
      </c>
      <c r="K40" s="37">
        <f t="shared" si="0"/>
        <v>66.2</v>
      </c>
      <c r="L40" s="37"/>
      <c r="M40" s="37"/>
      <c r="N40" s="79">
        <f t="shared" si="1"/>
        <v>145.64000000000001</v>
      </c>
      <c r="O40" s="79"/>
      <c r="P40" s="79"/>
    </row>
    <row r="41" spans="1:16" x14ac:dyDescent="0.25">
      <c r="A41" s="6" t="s">
        <v>97</v>
      </c>
      <c r="B41" s="74">
        <v>75</v>
      </c>
      <c r="C41" s="37">
        <v>261</v>
      </c>
      <c r="D41" s="49">
        <v>1652</v>
      </c>
      <c r="E41" s="37">
        <v>930</v>
      </c>
      <c r="F41" s="37">
        <v>1790</v>
      </c>
      <c r="G41" s="37">
        <v>1095</v>
      </c>
      <c r="H41" s="37">
        <v>108</v>
      </c>
      <c r="I41" s="37">
        <v>60.7</v>
      </c>
      <c r="J41" s="37">
        <v>5.5</v>
      </c>
      <c r="K41" s="37">
        <f t="shared" si="0"/>
        <v>66.2</v>
      </c>
      <c r="L41" s="37"/>
      <c r="M41" s="37"/>
      <c r="N41" s="79">
        <f t="shared" si="1"/>
        <v>145.64000000000001</v>
      </c>
      <c r="O41" s="79"/>
      <c r="P41" s="79"/>
    </row>
    <row r="42" spans="1:16" x14ac:dyDescent="0.25">
      <c r="A42" s="6" t="s">
        <v>99</v>
      </c>
      <c r="B42" s="74">
        <v>86</v>
      </c>
      <c r="C42" s="37">
        <v>324</v>
      </c>
      <c r="D42" s="49">
        <v>1895</v>
      </c>
      <c r="E42" s="37">
        <v>1066</v>
      </c>
      <c r="F42" s="37">
        <v>2039</v>
      </c>
      <c r="G42" s="37">
        <v>1236</v>
      </c>
      <c r="H42" s="37">
        <v>108</v>
      </c>
      <c r="I42" s="37">
        <v>77.8</v>
      </c>
      <c r="J42" s="37">
        <v>5.5</v>
      </c>
      <c r="K42" s="37">
        <f t="shared" si="0"/>
        <v>83.3</v>
      </c>
      <c r="L42" s="37"/>
      <c r="M42" s="37"/>
      <c r="N42" s="79">
        <f t="shared" si="1"/>
        <v>183.26000000000002</v>
      </c>
      <c r="O42" s="79"/>
      <c r="P42" s="79"/>
    </row>
    <row r="43" spans="1:16" x14ac:dyDescent="0.25">
      <c r="A43" s="6" t="s">
        <v>259</v>
      </c>
      <c r="B43" s="74">
        <v>86</v>
      </c>
      <c r="C43" s="37">
        <v>258</v>
      </c>
      <c r="D43" s="49">
        <v>1895</v>
      </c>
      <c r="E43" s="37">
        <v>1066</v>
      </c>
      <c r="F43" s="37">
        <v>1957</v>
      </c>
      <c r="G43" s="37">
        <v>1160</v>
      </c>
      <c r="H43" s="37">
        <v>100</v>
      </c>
      <c r="I43" s="37">
        <v>59.9</v>
      </c>
      <c r="J43" s="37">
        <v>5.0999999999999996</v>
      </c>
      <c r="K43" s="37">
        <f t="shared" si="0"/>
        <v>65</v>
      </c>
      <c r="L43" s="37"/>
      <c r="M43" s="37"/>
      <c r="N43" s="79">
        <f t="shared" ref="N43:N50" si="6">K43*2.2</f>
        <v>143</v>
      </c>
      <c r="O43" s="79">
        <v>800</v>
      </c>
      <c r="P43" s="79">
        <v>600</v>
      </c>
    </row>
    <row r="44" spans="1:16" x14ac:dyDescent="0.25">
      <c r="A44" s="6" t="s">
        <v>257</v>
      </c>
      <c r="B44" s="74">
        <v>75</v>
      </c>
      <c r="C44" s="37">
        <v>264</v>
      </c>
      <c r="D44" s="49">
        <v>1650</v>
      </c>
      <c r="E44" s="37">
        <v>928</v>
      </c>
      <c r="F44" s="37">
        <v>1717</v>
      </c>
      <c r="G44" s="37">
        <v>1065</v>
      </c>
      <c r="H44" s="37">
        <v>122</v>
      </c>
      <c r="I44" s="37">
        <v>55.5</v>
      </c>
      <c r="J44" s="37">
        <v>5.0999999999999996</v>
      </c>
      <c r="K44" s="37">
        <f t="shared" si="0"/>
        <v>60.6</v>
      </c>
      <c r="L44" s="37"/>
      <c r="M44" s="37"/>
      <c r="N44" s="79">
        <f t="shared" si="6"/>
        <v>133.32000000000002</v>
      </c>
      <c r="O44" s="79">
        <v>800</v>
      </c>
      <c r="P44" s="79">
        <v>400</v>
      </c>
    </row>
    <row r="45" spans="1:16" x14ac:dyDescent="0.25">
      <c r="A45" s="6" t="s">
        <v>258</v>
      </c>
      <c r="B45" s="74">
        <v>65</v>
      </c>
      <c r="C45" s="37">
        <v>202</v>
      </c>
      <c r="D45" s="49">
        <v>1429</v>
      </c>
      <c r="E45" s="37">
        <v>804</v>
      </c>
      <c r="F45" s="37">
        <v>1489</v>
      </c>
      <c r="G45" s="37">
        <v>934</v>
      </c>
      <c r="H45" s="37">
        <v>122</v>
      </c>
      <c r="I45" s="37">
        <v>43</v>
      </c>
      <c r="J45" s="37">
        <v>5.0999999999999996</v>
      </c>
      <c r="K45" s="37">
        <f t="shared" si="0"/>
        <v>48.1</v>
      </c>
      <c r="L45" s="37"/>
      <c r="M45" s="37"/>
      <c r="N45" s="79">
        <f t="shared" si="6"/>
        <v>105.82000000000001</v>
      </c>
      <c r="O45" s="79">
        <v>600</v>
      </c>
      <c r="P45" s="79">
        <v>400</v>
      </c>
    </row>
    <row r="46" spans="1:16" x14ac:dyDescent="0.25">
      <c r="A46" s="6" t="s">
        <v>227</v>
      </c>
      <c r="B46" s="74">
        <v>98</v>
      </c>
      <c r="C46" s="37">
        <v>307</v>
      </c>
      <c r="D46" s="49">
        <v>2159</v>
      </c>
      <c r="E46" s="37">
        <v>1214</v>
      </c>
      <c r="F46" s="37">
        <v>2245</v>
      </c>
      <c r="G46" s="37">
        <v>1340</v>
      </c>
      <c r="H46" s="37">
        <v>108</v>
      </c>
      <c r="I46" s="37">
        <v>113</v>
      </c>
      <c r="J46" s="37">
        <v>5.0999999999999996</v>
      </c>
      <c r="K46" s="37">
        <f t="shared" si="0"/>
        <v>118.1</v>
      </c>
      <c r="L46" s="37"/>
      <c r="M46" s="37"/>
      <c r="N46" s="79">
        <f t="shared" si="6"/>
        <v>259.82</v>
      </c>
      <c r="O46" s="79">
        <v>800</v>
      </c>
      <c r="P46" s="79">
        <v>600</v>
      </c>
    </row>
    <row r="47" spans="1:16" x14ac:dyDescent="0.25">
      <c r="A47" s="6" t="s">
        <v>217</v>
      </c>
      <c r="B47" s="74">
        <v>86</v>
      </c>
      <c r="C47" s="37">
        <v>259</v>
      </c>
      <c r="D47" s="49">
        <v>1897</v>
      </c>
      <c r="E47" s="37">
        <v>1068</v>
      </c>
      <c r="F47" s="37">
        <v>1957</v>
      </c>
      <c r="G47" s="37">
        <v>1201</v>
      </c>
      <c r="H47" s="37">
        <v>116</v>
      </c>
      <c r="I47" s="37">
        <v>80</v>
      </c>
      <c r="J47" s="37">
        <v>5.0999999999999996</v>
      </c>
      <c r="K47" s="37">
        <f t="shared" si="0"/>
        <v>85.1</v>
      </c>
      <c r="L47" s="37"/>
      <c r="M47" s="37"/>
      <c r="N47" s="79">
        <f t="shared" si="6"/>
        <v>187.22</v>
      </c>
      <c r="O47" s="79">
        <v>800</v>
      </c>
      <c r="P47" s="79">
        <v>600</v>
      </c>
    </row>
    <row r="48" spans="1:16" x14ac:dyDescent="0.25">
      <c r="A48" s="6" t="s">
        <v>218</v>
      </c>
      <c r="B48" s="74">
        <v>86</v>
      </c>
      <c r="C48" s="37">
        <v>331</v>
      </c>
      <c r="D48" s="49">
        <v>1897</v>
      </c>
      <c r="E48" s="37">
        <v>1068</v>
      </c>
      <c r="F48" s="37">
        <v>1989</v>
      </c>
      <c r="G48" s="37">
        <v>1230</v>
      </c>
      <c r="H48" s="37">
        <v>128</v>
      </c>
      <c r="I48" s="37">
        <v>79</v>
      </c>
      <c r="J48" s="37">
        <v>5.0999999999999996</v>
      </c>
      <c r="K48" s="37">
        <f t="shared" si="0"/>
        <v>84.1</v>
      </c>
      <c r="L48" s="37"/>
      <c r="M48" s="37"/>
      <c r="N48" s="79">
        <f t="shared" si="6"/>
        <v>185.02</v>
      </c>
      <c r="O48" s="79">
        <v>700</v>
      </c>
      <c r="P48" s="79">
        <v>400</v>
      </c>
    </row>
    <row r="49" spans="1:16" x14ac:dyDescent="0.25">
      <c r="A49" s="6" t="s">
        <v>219</v>
      </c>
      <c r="B49" s="74">
        <v>75</v>
      </c>
      <c r="C49" s="37">
        <v>255</v>
      </c>
      <c r="D49" s="49">
        <v>1652</v>
      </c>
      <c r="E49" s="37">
        <v>930</v>
      </c>
      <c r="F49" s="37">
        <v>1736</v>
      </c>
      <c r="G49" s="37">
        <v>1086</v>
      </c>
      <c r="H49" s="37">
        <v>131</v>
      </c>
      <c r="I49" s="37">
        <v>61</v>
      </c>
      <c r="J49" s="37">
        <v>5.0999999999999996</v>
      </c>
      <c r="K49" s="37">
        <f>I49+J49+L49</f>
        <v>66.099999999999994</v>
      </c>
      <c r="L49" s="37"/>
      <c r="M49" s="37"/>
      <c r="N49" s="79">
        <f t="shared" si="6"/>
        <v>145.41999999999999</v>
      </c>
      <c r="O49" s="79">
        <v>600</v>
      </c>
      <c r="P49" s="79">
        <v>400</v>
      </c>
    </row>
    <row r="50" spans="1:16" x14ac:dyDescent="0.25">
      <c r="A50" s="6" t="s">
        <v>220</v>
      </c>
      <c r="B50" s="74">
        <v>65</v>
      </c>
      <c r="C50" s="37">
        <v>203</v>
      </c>
      <c r="D50" s="49">
        <v>1430</v>
      </c>
      <c r="E50" s="37">
        <v>805</v>
      </c>
      <c r="F50" s="37">
        <v>1506</v>
      </c>
      <c r="G50" s="37">
        <v>951</v>
      </c>
      <c r="H50" s="37">
        <v>122</v>
      </c>
      <c r="I50" s="37">
        <v>50</v>
      </c>
      <c r="J50" s="37">
        <v>5.0999999999999996</v>
      </c>
      <c r="K50" s="37">
        <f>I50+J50+L50</f>
        <v>55.1</v>
      </c>
      <c r="L50" s="37"/>
      <c r="M50" s="37"/>
      <c r="N50" s="79">
        <f t="shared" si="6"/>
        <v>121.22000000000001</v>
      </c>
      <c r="O50" s="79">
        <v>600</v>
      </c>
      <c r="P50" s="79">
        <v>400</v>
      </c>
    </row>
    <row r="51" spans="1:16" x14ac:dyDescent="0.25">
      <c r="A51" s="6" t="s">
        <v>161</v>
      </c>
      <c r="B51" s="37">
        <v>65</v>
      </c>
      <c r="C51" s="37">
        <v>365</v>
      </c>
      <c r="D51" s="49">
        <v>1430</v>
      </c>
      <c r="E51" s="37">
        <v>805</v>
      </c>
      <c r="F51" s="37">
        <v>1511</v>
      </c>
      <c r="G51" s="37">
        <v>957</v>
      </c>
      <c r="H51" s="37">
        <v>136</v>
      </c>
      <c r="I51" s="37">
        <v>50</v>
      </c>
      <c r="J51" s="37">
        <v>5.0999999999999996</v>
      </c>
      <c r="K51" s="37">
        <f t="shared" ref="K51:K104" si="7">I51+J51+L51</f>
        <v>55.1</v>
      </c>
      <c r="L51" s="37"/>
      <c r="N51" s="79">
        <f t="shared" ref="N51:N104" si="8">K51*2.2</f>
        <v>121.22000000000001</v>
      </c>
      <c r="O51" s="1">
        <v>500</v>
      </c>
      <c r="P51" s="1">
        <v>400</v>
      </c>
    </row>
    <row r="52" spans="1:16" x14ac:dyDescent="0.25">
      <c r="A52" s="6" t="s">
        <v>166</v>
      </c>
      <c r="B52" s="37">
        <v>65</v>
      </c>
      <c r="C52" s="37">
        <v>202</v>
      </c>
      <c r="D52" s="49">
        <v>1430</v>
      </c>
      <c r="E52" s="37">
        <v>805</v>
      </c>
      <c r="F52" s="37">
        <v>1511</v>
      </c>
      <c r="G52" s="37">
        <v>957</v>
      </c>
      <c r="H52" s="37">
        <v>150</v>
      </c>
      <c r="I52" s="37">
        <v>56.2</v>
      </c>
      <c r="J52" s="37">
        <v>5.0999999999999996</v>
      </c>
      <c r="K52" s="37">
        <f t="shared" si="7"/>
        <v>61.300000000000004</v>
      </c>
      <c r="L52" s="37"/>
      <c r="N52" s="79">
        <f t="shared" si="8"/>
        <v>134.86000000000001</v>
      </c>
      <c r="O52" s="1">
        <v>400</v>
      </c>
      <c r="P52" s="1">
        <v>400</v>
      </c>
    </row>
    <row r="53" spans="1:16" x14ac:dyDescent="0.25">
      <c r="A53" s="6" t="s">
        <v>162</v>
      </c>
      <c r="B53" s="37">
        <v>75</v>
      </c>
      <c r="C53" s="37">
        <v>255</v>
      </c>
      <c r="D53" s="49">
        <v>1651</v>
      </c>
      <c r="E53" s="37">
        <v>929</v>
      </c>
      <c r="F53" s="37">
        <v>1737</v>
      </c>
      <c r="G53" s="37">
        <v>1086</v>
      </c>
      <c r="H53" s="37">
        <v>137</v>
      </c>
      <c r="I53" s="37">
        <v>60.8</v>
      </c>
      <c r="J53" s="37">
        <v>5.0999999999999996</v>
      </c>
      <c r="K53" s="37">
        <f t="shared" si="7"/>
        <v>65.899999999999991</v>
      </c>
      <c r="L53" s="37"/>
      <c r="N53" s="79">
        <f t="shared" si="8"/>
        <v>144.97999999999999</v>
      </c>
      <c r="O53" s="1">
        <v>600</v>
      </c>
      <c r="P53" s="1">
        <v>400</v>
      </c>
    </row>
    <row r="54" spans="1:16" x14ac:dyDescent="0.25">
      <c r="A54" s="6" t="s">
        <v>165</v>
      </c>
      <c r="B54" s="37">
        <v>75</v>
      </c>
      <c r="C54" s="37">
        <v>362</v>
      </c>
      <c r="D54" s="49">
        <v>1653</v>
      </c>
      <c r="E54" s="37">
        <v>931</v>
      </c>
      <c r="F54" s="37">
        <v>1762</v>
      </c>
      <c r="G54" s="37">
        <v>1086</v>
      </c>
      <c r="H54" s="37">
        <v>130</v>
      </c>
      <c r="I54" s="37">
        <v>78</v>
      </c>
      <c r="J54" s="37">
        <v>5.0999999999999996</v>
      </c>
      <c r="K54" s="37">
        <f t="shared" si="7"/>
        <v>83.1</v>
      </c>
      <c r="L54" s="37"/>
      <c r="N54" s="79">
        <f t="shared" si="8"/>
        <v>182.82</v>
      </c>
      <c r="O54" s="1">
        <v>800</v>
      </c>
      <c r="P54" s="1">
        <v>400</v>
      </c>
    </row>
    <row r="55" spans="1:16" x14ac:dyDescent="0.25">
      <c r="A55" s="6" t="s">
        <v>163</v>
      </c>
      <c r="B55" s="37">
        <v>86</v>
      </c>
      <c r="C55" s="37">
        <v>332</v>
      </c>
      <c r="D55" s="49">
        <v>1897</v>
      </c>
      <c r="E55" s="37">
        <v>1068</v>
      </c>
      <c r="F55" s="37">
        <v>2001</v>
      </c>
      <c r="G55" s="37">
        <v>1242</v>
      </c>
      <c r="H55" s="37">
        <v>112</v>
      </c>
      <c r="I55" s="37">
        <v>86.2</v>
      </c>
      <c r="J55" s="37">
        <v>5.0999999999999996</v>
      </c>
      <c r="K55" s="37">
        <f t="shared" si="7"/>
        <v>91.3</v>
      </c>
      <c r="L55" s="37"/>
      <c r="N55" s="79">
        <f t="shared" si="8"/>
        <v>200.86</v>
      </c>
      <c r="O55" s="1">
        <v>700</v>
      </c>
      <c r="P55" s="1">
        <v>400</v>
      </c>
    </row>
    <row r="56" spans="1:16" x14ac:dyDescent="0.25">
      <c r="A56" s="6" t="s">
        <v>164</v>
      </c>
      <c r="B56" s="37">
        <v>86</v>
      </c>
      <c r="C56" s="37">
        <v>234</v>
      </c>
      <c r="D56" s="49">
        <v>1897</v>
      </c>
      <c r="E56" s="37">
        <v>1068</v>
      </c>
      <c r="F56" s="37">
        <v>1988</v>
      </c>
      <c r="G56" s="37">
        <v>1230</v>
      </c>
      <c r="H56" s="37">
        <v>129</v>
      </c>
      <c r="I56" s="37">
        <v>81</v>
      </c>
      <c r="J56" s="37">
        <v>5.0999999999999996</v>
      </c>
      <c r="K56" s="37">
        <f t="shared" si="7"/>
        <v>86.1</v>
      </c>
      <c r="L56" s="37"/>
      <c r="N56" s="79">
        <f t="shared" si="8"/>
        <v>189.42000000000002</v>
      </c>
      <c r="O56" s="1">
        <v>800</v>
      </c>
      <c r="P56" s="1">
        <v>400</v>
      </c>
    </row>
    <row r="57" spans="1:16" x14ac:dyDescent="0.25">
      <c r="A57" s="6" t="s">
        <v>57</v>
      </c>
      <c r="B57" s="37">
        <v>65</v>
      </c>
      <c r="C57" s="53">
        <v>202</v>
      </c>
      <c r="D57" s="49">
        <v>1428</v>
      </c>
      <c r="E57" s="37">
        <v>803</v>
      </c>
      <c r="F57" s="37">
        <v>1567</v>
      </c>
      <c r="G57" s="37">
        <v>949</v>
      </c>
      <c r="H57" s="37">
        <v>103</v>
      </c>
      <c r="I57" s="37">
        <v>78</v>
      </c>
      <c r="J57" s="37">
        <v>5.0999999999999996</v>
      </c>
      <c r="K57" s="37">
        <f t="shared" si="7"/>
        <v>83.1</v>
      </c>
      <c r="L57" s="37"/>
      <c r="M57" s="37"/>
      <c r="N57" s="79">
        <f t="shared" si="8"/>
        <v>182.82</v>
      </c>
      <c r="O57" s="79"/>
      <c r="P57" s="79"/>
    </row>
    <row r="58" spans="1:16" x14ac:dyDescent="0.25">
      <c r="A58" s="6" t="s">
        <v>58</v>
      </c>
      <c r="B58" s="37">
        <v>70</v>
      </c>
      <c r="C58" s="53">
        <v>235</v>
      </c>
      <c r="D58" s="49">
        <v>1549</v>
      </c>
      <c r="E58" s="37">
        <v>871</v>
      </c>
      <c r="F58" s="37">
        <v>1663</v>
      </c>
      <c r="G58" s="37">
        <v>985</v>
      </c>
      <c r="H58" s="37">
        <v>103</v>
      </c>
      <c r="I58" s="37">
        <v>85</v>
      </c>
      <c r="J58" s="37">
        <v>5.0999999999999996</v>
      </c>
      <c r="K58" s="37">
        <f t="shared" si="7"/>
        <v>90.1</v>
      </c>
      <c r="L58" s="37"/>
      <c r="M58" s="37"/>
      <c r="N58" s="79">
        <f t="shared" si="8"/>
        <v>198.22</v>
      </c>
      <c r="O58" s="79"/>
      <c r="P58" s="79"/>
    </row>
    <row r="59" spans="1:16" x14ac:dyDescent="0.25">
      <c r="A59" s="6" t="s">
        <v>59</v>
      </c>
      <c r="B59" s="37">
        <v>84</v>
      </c>
      <c r="C59" s="37">
        <v>363</v>
      </c>
      <c r="D59" s="49">
        <v>1860</v>
      </c>
      <c r="E59" s="37">
        <v>1046</v>
      </c>
      <c r="F59" s="37">
        <v>1974</v>
      </c>
      <c r="G59" s="37">
        <v>1160</v>
      </c>
      <c r="H59" s="37">
        <v>103</v>
      </c>
      <c r="I59" s="37">
        <v>95</v>
      </c>
      <c r="J59" s="37">
        <v>5.0999999999999996</v>
      </c>
      <c r="K59" s="37">
        <f t="shared" si="7"/>
        <v>100.1</v>
      </c>
      <c r="L59" s="37"/>
      <c r="M59" s="37"/>
      <c r="N59" s="79">
        <f t="shared" si="8"/>
        <v>220.22</v>
      </c>
      <c r="O59" s="79"/>
      <c r="P59" s="79"/>
    </row>
    <row r="60" spans="1:16" x14ac:dyDescent="0.25">
      <c r="A60" s="6" t="s">
        <v>246</v>
      </c>
      <c r="B60" s="37">
        <v>55</v>
      </c>
      <c r="C60" s="37"/>
      <c r="D60" s="49"/>
      <c r="E60" s="37"/>
      <c r="F60" s="37">
        <v>1268</v>
      </c>
      <c r="G60" s="37">
        <v>792</v>
      </c>
      <c r="H60" s="37">
        <v>90</v>
      </c>
      <c r="I60" s="37">
        <v>31.5</v>
      </c>
      <c r="J60" s="37">
        <v>5.0999999999999996</v>
      </c>
      <c r="K60" s="37">
        <f t="shared" ref="K60:K61" si="9">I60+J60+L60</f>
        <v>36.6</v>
      </c>
      <c r="L60" s="37"/>
      <c r="M60" s="37"/>
      <c r="N60" s="79">
        <f t="shared" ref="N60:N61" si="10">K60*2.2</f>
        <v>80.52000000000001</v>
      </c>
      <c r="O60" s="79">
        <v>400</v>
      </c>
      <c r="P60" s="79">
        <v>200</v>
      </c>
    </row>
    <row r="61" spans="1:16" x14ac:dyDescent="0.25">
      <c r="A61" s="6" t="s">
        <v>247</v>
      </c>
      <c r="B61" s="37">
        <v>65</v>
      </c>
      <c r="C61" s="37"/>
      <c r="D61" s="49"/>
      <c r="E61" s="37"/>
      <c r="F61" s="37">
        <v>1489</v>
      </c>
      <c r="G61" s="37">
        <v>919</v>
      </c>
      <c r="H61" s="37">
        <v>91</v>
      </c>
      <c r="I61" s="37">
        <v>44</v>
      </c>
      <c r="J61" s="37">
        <v>5.0999999999999996</v>
      </c>
      <c r="K61" s="37">
        <f t="shared" si="9"/>
        <v>49.1</v>
      </c>
      <c r="L61" s="37"/>
      <c r="M61" s="37"/>
      <c r="N61" s="79">
        <f t="shared" si="10"/>
        <v>108.02000000000001</v>
      </c>
      <c r="O61" s="79">
        <v>600</v>
      </c>
      <c r="P61" s="79">
        <v>400</v>
      </c>
    </row>
    <row r="62" spans="1:16" x14ac:dyDescent="0.25">
      <c r="A62" s="6" t="s">
        <v>248</v>
      </c>
      <c r="B62" s="37">
        <v>75</v>
      </c>
      <c r="C62" s="37"/>
      <c r="D62" s="49"/>
      <c r="E62" s="37"/>
      <c r="F62" s="37">
        <v>1710</v>
      </c>
      <c r="G62" s="37">
        <v>1042</v>
      </c>
      <c r="H62" s="37">
        <v>95</v>
      </c>
      <c r="I62" s="37">
        <v>57</v>
      </c>
      <c r="J62" s="37">
        <v>5.0999999999999996</v>
      </c>
      <c r="K62" s="37">
        <f>I62+J62+L62</f>
        <v>62.1</v>
      </c>
      <c r="L62" s="37"/>
      <c r="M62" s="37"/>
      <c r="N62" s="79">
        <f>K62*2.2</f>
        <v>136.62</v>
      </c>
      <c r="O62" s="79">
        <v>800</v>
      </c>
      <c r="P62" s="79">
        <v>400</v>
      </c>
    </row>
    <row r="63" spans="1:16" x14ac:dyDescent="0.25">
      <c r="A63" s="6" t="s">
        <v>249</v>
      </c>
      <c r="B63" s="37">
        <v>86</v>
      </c>
      <c r="C63" s="37"/>
      <c r="D63" s="49"/>
      <c r="E63" s="37"/>
      <c r="F63" s="37">
        <v>1958</v>
      </c>
      <c r="G63" s="37">
        <v>1182</v>
      </c>
      <c r="H63" s="37">
        <v>95</v>
      </c>
      <c r="I63" s="37">
        <v>73.5</v>
      </c>
      <c r="J63" s="37">
        <v>5.0999999999999996</v>
      </c>
      <c r="K63" s="37">
        <f>I63+J63+L63</f>
        <v>78.599999999999994</v>
      </c>
      <c r="L63" s="37"/>
      <c r="M63" s="37"/>
      <c r="N63" s="79">
        <f>K63*2.2</f>
        <v>172.92</v>
      </c>
      <c r="O63" s="79">
        <v>800</v>
      </c>
      <c r="P63" s="79">
        <v>600</v>
      </c>
    </row>
    <row r="64" spans="1:16" x14ac:dyDescent="0.25">
      <c r="A64" s="6" t="s">
        <v>239</v>
      </c>
      <c r="B64" s="37">
        <v>55</v>
      </c>
      <c r="C64" s="37">
        <v>252</v>
      </c>
      <c r="D64" s="49">
        <v>1210</v>
      </c>
      <c r="E64" s="37">
        <v>680</v>
      </c>
      <c r="F64" s="37">
        <v>1262</v>
      </c>
      <c r="G64" s="37">
        <v>794</v>
      </c>
      <c r="H64" s="37">
        <v>89</v>
      </c>
      <c r="I64" s="37">
        <v>27.7</v>
      </c>
      <c r="J64" s="37">
        <v>5.0999999999999996</v>
      </c>
      <c r="K64" s="37">
        <f t="shared" ref="K64:K65" si="11">I64+J64+L64</f>
        <v>32.799999999999997</v>
      </c>
      <c r="L64" s="37"/>
      <c r="M64" s="37"/>
      <c r="N64" s="79">
        <f t="shared" ref="N64:N65" si="12">K64*2.2</f>
        <v>72.16</v>
      </c>
      <c r="O64" s="79">
        <v>400</v>
      </c>
      <c r="P64" s="79">
        <v>200</v>
      </c>
    </row>
    <row r="65" spans="1:16" x14ac:dyDescent="0.25">
      <c r="A65" s="6" t="s">
        <v>240</v>
      </c>
      <c r="B65" s="37">
        <v>65</v>
      </c>
      <c r="C65" s="37">
        <v>202</v>
      </c>
      <c r="D65" s="49">
        <v>1428</v>
      </c>
      <c r="E65" s="37">
        <v>803</v>
      </c>
      <c r="F65" s="37">
        <v>1488</v>
      </c>
      <c r="G65" s="37">
        <v>920</v>
      </c>
      <c r="H65" s="37">
        <v>90</v>
      </c>
      <c r="I65" s="37">
        <v>37.299999999999997</v>
      </c>
      <c r="J65" s="37">
        <v>5.0999999999999996</v>
      </c>
      <c r="K65" s="37">
        <f t="shared" si="11"/>
        <v>42.4</v>
      </c>
      <c r="L65" s="37"/>
      <c r="M65" s="37"/>
      <c r="N65" s="79">
        <f t="shared" si="12"/>
        <v>93.28</v>
      </c>
      <c r="O65" s="79">
        <v>600</v>
      </c>
      <c r="P65" s="79">
        <v>400</v>
      </c>
    </row>
    <row r="66" spans="1:16" x14ac:dyDescent="0.25">
      <c r="A66" s="6" t="s">
        <v>241</v>
      </c>
      <c r="B66" s="37">
        <v>75</v>
      </c>
      <c r="C66" s="37">
        <v>182</v>
      </c>
      <c r="D66" s="49">
        <v>1650</v>
      </c>
      <c r="E66" s="37">
        <v>928</v>
      </c>
      <c r="F66" s="37">
        <v>1709</v>
      </c>
      <c r="G66" s="37">
        <v>1043</v>
      </c>
      <c r="H66" s="37">
        <v>89</v>
      </c>
      <c r="I66" s="37">
        <v>51.1</v>
      </c>
      <c r="J66" s="37">
        <v>5.0999999999999996</v>
      </c>
      <c r="K66" s="37">
        <f>I66+J66+L66</f>
        <v>56.2</v>
      </c>
      <c r="L66" s="37"/>
      <c r="M66" s="37"/>
      <c r="N66" s="79">
        <f>K66*2.2</f>
        <v>123.64000000000001</v>
      </c>
      <c r="O66" s="79">
        <v>800</v>
      </c>
      <c r="P66" s="79">
        <v>400</v>
      </c>
    </row>
    <row r="67" spans="1:16" x14ac:dyDescent="0.25">
      <c r="A67" s="6" t="s">
        <v>242</v>
      </c>
      <c r="B67" s="37">
        <v>86</v>
      </c>
      <c r="C67" s="37">
        <v>269</v>
      </c>
      <c r="D67" s="49">
        <v>1895</v>
      </c>
      <c r="E67" s="37">
        <v>1066</v>
      </c>
      <c r="F67" s="37">
        <v>1957</v>
      </c>
      <c r="G67" s="37">
        <v>1182</v>
      </c>
      <c r="H67" s="37">
        <v>86</v>
      </c>
      <c r="I67" s="37">
        <v>63.8</v>
      </c>
      <c r="J67" s="37">
        <v>5.0999999999999996</v>
      </c>
      <c r="K67" s="37">
        <f>I67+J67+L67</f>
        <v>68.899999999999991</v>
      </c>
      <c r="L67" s="37"/>
      <c r="M67" s="37"/>
      <c r="N67" s="79">
        <f>K67*2.2</f>
        <v>151.57999999999998</v>
      </c>
      <c r="O67" s="79">
        <v>800</v>
      </c>
      <c r="P67" s="79">
        <v>600</v>
      </c>
    </row>
    <row r="68" spans="1:16" x14ac:dyDescent="0.25">
      <c r="A68" s="6" t="s">
        <v>243</v>
      </c>
      <c r="B68" s="37">
        <v>65</v>
      </c>
      <c r="C68" s="37">
        <v>192</v>
      </c>
      <c r="D68" s="49">
        <v>1428</v>
      </c>
      <c r="E68" s="37">
        <v>804</v>
      </c>
      <c r="F68" s="37">
        <v>1488</v>
      </c>
      <c r="G68" s="37">
        <v>897</v>
      </c>
      <c r="H68" s="37">
        <v>88</v>
      </c>
      <c r="I68" s="53">
        <v>37.299999999999997</v>
      </c>
      <c r="J68" s="37">
        <v>5.0999999999999996</v>
      </c>
      <c r="K68" s="37">
        <f>I68+J68+L68</f>
        <v>42.4</v>
      </c>
      <c r="L68" s="37"/>
      <c r="M68" s="37"/>
      <c r="N68" s="79">
        <f>K68*2.2</f>
        <v>93.28</v>
      </c>
      <c r="O68" s="79">
        <v>600</v>
      </c>
      <c r="P68" s="79">
        <v>400</v>
      </c>
    </row>
    <row r="69" spans="1:16" x14ac:dyDescent="0.25">
      <c r="A69" s="6" t="s">
        <v>244</v>
      </c>
      <c r="B69" s="37">
        <v>75</v>
      </c>
      <c r="C69" s="37">
        <v>172</v>
      </c>
      <c r="D69" s="49">
        <v>1650</v>
      </c>
      <c r="E69" s="37">
        <v>928</v>
      </c>
      <c r="F69" s="37">
        <v>1709</v>
      </c>
      <c r="G69" s="37">
        <v>1020</v>
      </c>
      <c r="H69" s="37">
        <v>88</v>
      </c>
      <c r="I69" s="53">
        <v>51.1</v>
      </c>
      <c r="J69" s="37">
        <v>5.0999999999999996</v>
      </c>
      <c r="K69" s="37">
        <f>I69+J69+L69</f>
        <v>56.2</v>
      </c>
      <c r="L69" s="37"/>
      <c r="M69" s="37"/>
      <c r="N69" s="79">
        <f>K69*2.2</f>
        <v>123.64000000000001</v>
      </c>
      <c r="O69" s="79">
        <v>800</v>
      </c>
      <c r="P69" s="79">
        <v>400</v>
      </c>
    </row>
    <row r="70" spans="1:16" x14ac:dyDescent="0.25">
      <c r="A70" s="6" t="s">
        <v>245</v>
      </c>
      <c r="B70" s="37">
        <v>86</v>
      </c>
      <c r="C70" s="37">
        <v>259</v>
      </c>
      <c r="D70" s="49">
        <v>1897</v>
      </c>
      <c r="E70" s="37">
        <v>1068</v>
      </c>
      <c r="F70" s="37">
        <v>1957</v>
      </c>
      <c r="G70" s="37">
        <v>1160</v>
      </c>
      <c r="H70" s="37">
        <v>100</v>
      </c>
      <c r="I70" s="53">
        <v>63.8</v>
      </c>
      <c r="J70" s="37">
        <v>5.0999999999999996</v>
      </c>
      <c r="K70" s="37">
        <f>I70+J70+L70</f>
        <v>68.899999999999991</v>
      </c>
      <c r="L70" s="37"/>
      <c r="M70" s="37"/>
      <c r="N70" s="79">
        <f>K70*2.2</f>
        <v>151.57999999999998</v>
      </c>
      <c r="O70" s="79">
        <v>800</v>
      </c>
      <c r="P70" s="79">
        <v>600</v>
      </c>
    </row>
    <row r="71" spans="1:16" x14ac:dyDescent="0.25">
      <c r="A71" s="6" t="s">
        <v>118</v>
      </c>
      <c r="B71" s="37">
        <v>55</v>
      </c>
      <c r="C71" s="37">
        <v>137</v>
      </c>
      <c r="D71" s="49">
        <v>1213</v>
      </c>
      <c r="E71" s="37">
        <v>684</v>
      </c>
      <c r="F71" s="37">
        <v>1318</v>
      </c>
      <c r="G71" s="37">
        <v>789</v>
      </c>
      <c r="H71" s="37">
        <v>103</v>
      </c>
      <c r="I71" s="37">
        <v>36.5</v>
      </c>
      <c r="J71" s="37">
        <v>5.0999999999999996</v>
      </c>
      <c r="K71" s="37">
        <f t="shared" si="7"/>
        <v>41.6</v>
      </c>
      <c r="L71" s="37"/>
      <c r="M71" s="37"/>
      <c r="N71" s="79">
        <f t="shared" si="8"/>
        <v>91.52000000000001</v>
      </c>
      <c r="O71" s="79">
        <v>800</v>
      </c>
      <c r="P71" s="79">
        <v>600</v>
      </c>
    </row>
    <row r="72" spans="1:16" x14ac:dyDescent="0.25">
      <c r="A72" s="6" t="s">
        <v>119</v>
      </c>
      <c r="B72" s="37">
        <v>65</v>
      </c>
      <c r="C72" s="37">
        <v>189</v>
      </c>
      <c r="D72" s="49">
        <v>1432</v>
      </c>
      <c r="E72" s="37">
        <v>808</v>
      </c>
      <c r="F72" s="37">
        <v>1537</v>
      </c>
      <c r="G72" s="37">
        <v>913</v>
      </c>
      <c r="H72" s="37">
        <v>99</v>
      </c>
      <c r="I72" s="37">
        <v>49</v>
      </c>
      <c r="J72" s="37">
        <v>5.0999999999999996</v>
      </c>
      <c r="K72" s="37">
        <f t="shared" si="7"/>
        <v>54.1</v>
      </c>
      <c r="L72" s="37"/>
      <c r="M72" s="37"/>
      <c r="N72" s="79">
        <f t="shared" si="8"/>
        <v>119.02000000000001</v>
      </c>
      <c r="O72" s="79"/>
      <c r="P72" s="79"/>
    </row>
    <row r="73" spans="1:16" x14ac:dyDescent="0.25">
      <c r="A73" s="6" t="s">
        <v>120</v>
      </c>
      <c r="B73" s="37">
        <v>75</v>
      </c>
      <c r="C73" s="37">
        <v>353</v>
      </c>
      <c r="D73" s="49">
        <v>1653</v>
      </c>
      <c r="E73" s="37">
        <v>931</v>
      </c>
      <c r="F73" s="37">
        <v>1779</v>
      </c>
      <c r="G73" s="37">
        <v>1032</v>
      </c>
      <c r="H73" s="37">
        <v>100</v>
      </c>
      <c r="I73" s="37">
        <v>57.8</v>
      </c>
      <c r="J73" s="37">
        <v>5.0999999999999996</v>
      </c>
      <c r="K73" s="37">
        <f t="shared" si="7"/>
        <v>62.9</v>
      </c>
      <c r="L73" s="37"/>
      <c r="M73" s="37"/>
      <c r="N73" s="79">
        <f t="shared" si="8"/>
        <v>138.38</v>
      </c>
      <c r="O73" s="79">
        <v>800</v>
      </c>
      <c r="P73" s="79">
        <v>400</v>
      </c>
    </row>
    <row r="74" spans="1:16" x14ac:dyDescent="0.25">
      <c r="A74" s="6" t="s">
        <v>94</v>
      </c>
      <c r="B74" s="37">
        <v>86</v>
      </c>
      <c r="C74" s="37">
        <v>234</v>
      </c>
      <c r="D74" s="49">
        <v>1897</v>
      </c>
      <c r="E74" s="37">
        <v>1068</v>
      </c>
      <c r="F74" s="37">
        <v>2003</v>
      </c>
      <c r="G74" s="37">
        <v>1176</v>
      </c>
      <c r="H74" s="37">
        <v>99.6</v>
      </c>
      <c r="I74" s="37">
        <v>75</v>
      </c>
      <c r="J74" s="37">
        <v>5.0999999999999996</v>
      </c>
      <c r="K74" s="37">
        <f t="shared" si="7"/>
        <v>80.099999999999994</v>
      </c>
      <c r="L74" s="37"/>
      <c r="M74" s="37"/>
      <c r="N74" s="79">
        <f t="shared" si="8"/>
        <v>176.22</v>
      </c>
      <c r="O74" s="79"/>
      <c r="P74" s="79"/>
    </row>
    <row r="75" spans="1:16" x14ac:dyDescent="0.25">
      <c r="A75" s="6" t="s">
        <v>146</v>
      </c>
      <c r="B75" s="37">
        <v>98</v>
      </c>
      <c r="C75" s="37">
        <v>302</v>
      </c>
      <c r="D75" s="49">
        <v>2159</v>
      </c>
      <c r="E75" s="37">
        <v>1214</v>
      </c>
      <c r="F75" s="37">
        <v>2245</v>
      </c>
      <c r="G75" s="37">
        <v>1323</v>
      </c>
      <c r="H75" s="37">
        <v>89.5</v>
      </c>
      <c r="I75" s="37">
        <v>101.5</v>
      </c>
      <c r="J75" s="37">
        <v>5.0999999999999996</v>
      </c>
      <c r="K75" s="37">
        <f t="shared" si="7"/>
        <v>106.6</v>
      </c>
      <c r="L75" s="37"/>
      <c r="M75" s="37"/>
      <c r="N75" s="79">
        <f t="shared" si="8"/>
        <v>234.52</v>
      </c>
      <c r="O75" s="79">
        <v>800</v>
      </c>
      <c r="P75" s="79">
        <v>600</v>
      </c>
    </row>
    <row r="76" spans="1:16" x14ac:dyDescent="0.25">
      <c r="A76" s="6" t="s">
        <v>40</v>
      </c>
      <c r="B76" s="37">
        <v>60</v>
      </c>
      <c r="C76" s="37">
        <v>180.2</v>
      </c>
      <c r="D76" s="49">
        <v>1337</v>
      </c>
      <c r="E76" s="37">
        <v>760</v>
      </c>
      <c r="F76" s="37">
        <v>1436.2</v>
      </c>
      <c r="G76" s="37">
        <v>891.2</v>
      </c>
      <c r="H76" s="37">
        <v>82.3</v>
      </c>
      <c r="I76" s="37">
        <v>63</v>
      </c>
      <c r="J76" s="37">
        <v>5.0999999999999996</v>
      </c>
      <c r="K76" s="37">
        <f t="shared" si="7"/>
        <v>68.099999999999994</v>
      </c>
      <c r="L76" s="37"/>
      <c r="M76" s="37"/>
      <c r="N76" s="79">
        <f t="shared" si="8"/>
        <v>149.82</v>
      </c>
      <c r="O76" s="79"/>
      <c r="P76" s="79"/>
    </row>
    <row r="77" spans="1:16" x14ac:dyDescent="0.25">
      <c r="A77" s="6" t="s">
        <v>41</v>
      </c>
      <c r="B77" s="37">
        <v>70</v>
      </c>
      <c r="C77" s="37">
        <v>305</v>
      </c>
      <c r="D77" s="49">
        <v>1568</v>
      </c>
      <c r="E77" s="37">
        <v>890</v>
      </c>
      <c r="F77" s="37">
        <v>1667.2</v>
      </c>
      <c r="G77" s="37">
        <v>1021.2</v>
      </c>
      <c r="H77" s="37">
        <v>86.5</v>
      </c>
      <c r="I77" s="37">
        <v>78</v>
      </c>
      <c r="J77" s="37">
        <v>5.0999999999999996</v>
      </c>
      <c r="K77" s="37">
        <f t="shared" si="7"/>
        <v>83.1</v>
      </c>
      <c r="L77" s="37"/>
      <c r="M77" s="37"/>
      <c r="N77" s="79">
        <f t="shared" si="8"/>
        <v>182.82</v>
      </c>
      <c r="O77" s="79"/>
      <c r="P77" s="79"/>
    </row>
    <row r="78" spans="1:16" x14ac:dyDescent="0.25">
      <c r="A78" s="6" t="s">
        <v>42</v>
      </c>
      <c r="B78" s="37">
        <v>84</v>
      </c>
      <c r="C78" s="48">
        <v>332.2</v>
      </c>
      <c r="D78" s="49">
        <v>1878.5</v>
      </c>
      <c r="E78" s="37">
        <v>1064.5</v>
      </c>
      <c r="F78" s="37">
        <v>1987.7</v>
      </c>
      <c r="G78" s="37">
        <v>1205.8</v>
      </c>
      <c r="H78" s="37">
        <v>81.400000000000006</v>
      </c>
      <c r="I78" s="37">
        <v>110</v>
      </c>
      <c r="J78" s="37">
        <v>5.0999999999999996</v>
      </c>
      <c r="K78" s="37">
        <f t="shared" si="7"/>
        <v>115.1</v>
      </c>
      <c r="L78" s="37"/>
      <c r="M78" s="37"/>
      <c r="N78" s="79">
        <f t="shared" si="8"/>
        <v>253.22</v>
      </c>
      <c r="O78" s="79"/>
      <c r="P78" s="79"/>
    </row>
    <row r="79" spans="1:16" x14ac:dyDescent="0.25">
      <c r="A79" t="s">
        <v>185</v>
      </c>
      <c r="B79" s="1">
        <v>86</v>
      </c>
      <c r="C79" s="1">
        <v>333</v>
      </c>
      <c r="D79" s="50">
        <v>1895</v>
      </c>
      <c r="E79" s="1">
        <v>1066</v>
      </c>
      <c r="F79" s="1">
        <v>1995</v>
      </c>
      <c r="G79" s="1">
        <v>1184</v>
      </c>
      <c r="H79" s="1">
        <v>102</v>
      </c>
      <c r="I79" s="1">
        <v>122</v>
      </c>
      <c r="J79" s="37">
        <v>5.0999999999999996</v>
      </c>
      <c r="K79" s="1">
        <f t="shared" si="7"/>
        <v>127.1</v>
      </c>
      <c r="N79" s="79">
        <f t="shared" si="8"/>
        <v>279.62</v>
      </c>
      <c r="O79" s="79">
        <v>600</v>
      </c>
      <c r="P79" s="79">
        <v>400</v>
      </c>
    </row>
    <row r="80" spans="1:16" x14ac:dyDescent="0.25">
      <c r="A80" t="s">
        <v>212</v>
      </c>
      <c r="B80" s="1">
        <v>86</v>
      </c>
      <c r="C80" s="1">
        <v>300</v>
      </c>
      <c r="D80" s="50">
        <v>1895</v>
      </c>
      <c r="E80" s="1">
        <v>1066</v>
      </c>
      <c r="F80" s="1">
        <v>1983</v>
      </c>
      <c r="G80" s="1">
        <v>1156</v>
      </c>
      <c r="H80" s="1">
        <v>82.8</v>
      </c>
      <c r="I80" s="1">
        <v>86.7</v>
      </c>
      <c r="J80" s="37">
        <v>5.0999999999999996</v>
      </c>
      <c r="K80" s="1">
        <f>I80+J80+L80</f>
        <v>91.8</v>
      </c>
      <c r="N80" s="79">
        <f>K80*2.2</f>
        <v>201.96</v>
      </c>
      <c r="O80" s="79"/>
      <c r="P80" s="79"/>
    </row>
    <row r="81" spans="1:16" x14ac:dyDescent="0.25">
      <c r="A81" t="s">
        <v>186</v>
      </c>
      <c r="B81" s="1">
        <v>75</v>
      </c>
      <c r="C81" s="1">
        <v>310</v>
      </c>
      <c r="D81" s="50">
        <v>1650</v>
      </c>
      <c r="E81" s="1">
        <v>928</v>
      </c>
      <c r="F81" s="1">
        <v>1735</v>
      </c>
      <c r="G81" s="1">
        <v>1017</v>
      </c>
      <c r="H81" s="1">
        <v>79.099999999999994</v>
      </c>
      <c r="I81" s="1">
        <v>64</v>
      </c>
      <c r="J81" s="37">
        <v>5.0999999999999996</v>
      </c>
      <c r="K81" s="1">
        <f t="shared" si="7"/>
        <v>69.099999999999994</v>
      </c>
      <c r="N81" s="79">
        <f t="shared" si="8"/>
        <v>152.02000000000001</v>
      </c>
      <c r="O81" s="79">
        <v>400</v>
      </c>
      <c r="P81" s="79">
        <v>400</v>
      </c>
    </row>
    <row r="82" spans="1:16" x14ac:dyDescent="0.25">
      <c r="A82" t="s">
        <v>251</v>
      </c>
      <c r="B82" s="1">
        <v>55</v>
      </c>
      <c r="C82" s="1">
        <v>145</v>
      </c>
      <c r="D82" s="50">
        <v>1213</v>
      </c>
      <c r="E82" s="1">
        <v>684</v>
      </c>
      <c r="F82" s="1">
        <v>1289.5</v>
      </c>
      <c r="G82" s="1">
        <v>791.6</v>
      </c>
      <c r="H82" s="1">
        <v>92.6</v>
      </c>
      <c r="J82" s="37">
        <v>5.0999999999999996</v>
      </c>
      <c r="K82" s="1">
        <f>I82+J82+L82</f>
        <v>5.0999999999999996</v>
      </c>
      <c r="N82" s="79">
        <f>K82*2.2</f>
        <v>11.22</v>
      </c>
      <c r="O82" s="79">
        <v>400</v>
      </c>
      <c r="P82" s="79">
        <v>400</v>
      </c>
    </row>
    <row r="83" spans="1:16" x14ac:dyDescent="0.25">
      <c r="A83" t="s">
        <v>252</v>
      </c>
      <c r="B83" s="1">
        <v>65</v>
      </c>
      <c r="C83" s="1">
        <v>204</v>
      </c>
      <c r="D83" s="50">
        <v>1432</v>
      </c>
      <c r="E83" s="1">
        <v>806</v>
      </c>
      <c r="F83" s="1">
        <v>1511.6</v>
      </c>
      <c r="G83" s="1">
        <v>917.8</v>
      </c>
      <c r="H83" s="1">
        <v>86</v>
      </c>
      <c r="J83" s="37">
        <v>5.0999999999999996</v>
      </c>
      <c r="K83" s="1">
        <f>I83+J83+L83</f>
        <v>5.0999999999999996</v>
      </c>
      <c r="N83" s="79">
        <f>K83*2.2</f>
        <v>11.22</v>
      </c>
      <c r="O83" s="79">
        <v>600</v>
      </c>
      <c r="P83" s="79">
        <v>400</v>
      </c>
    </row>
    <row r="84" spans="1:16" x14ac:dyDescent="0.25">
      <c r="A84" t="s">
        <v>253</v>
      </c>
      <c r="B84" s="1">
        <v>75</v>
      </c>
      <c r="C84" s="1">
        <v>265</v>
      </c>
      <c r="D84" s="50">
        <v>1651</v>
      </c>
      <c r="E84" s="1">
        <v>927.1</v>
      </c>
      <c r="F84" s="1">
        <v>1722</v>
      </c>
      <c r="G84" s="1">
        <v>1032</v>
      </c>
      <c r="H84" s="1">
        <v>87</v>
      </c>
      <c r="I84" s="1">
        <v>49.5</v>
      </c>
      <c r="J84" s="37">
        <v>5.0999999999999996</v>
      </c>
      <c r="K84" s="1">
        <f>I84+J84+L84</f>
        <v>54.6</v>
      </c>
      <c r="N84" s="79">
        <f>K84*2.2</f>
        <v>120.12000000000002</v>
      </c>
      <c r="O84" s="79">
        <v>800</v>
      </c>
      <c r="P84" s="79">
        <v>400</v>
      </c>
    </row>
    <row r="85" spans="1:16" x14ac:dyDescent="0.25">
      <c r="A85" t="s">
        <v>254</v>
      </c>
      <c r="B85" s="1">
        <v>86</v>
      </c>
      <c r="C85" s="1">
        <v>232</v>
      </c>
      <c r="D85" s="50">
        <v>1892</v>
      </c>
      <c r="E85" s="1">
        <v>1067</v>
      </c>
      <c r="F85" s="1">
        <v>1968</v>
      </c>
      <c r="G85" s="1">
        <v>1173</v>
      </c>
      <c r="H85" s="1">
        <v>87</v>
      </c>
      <c r="I85" s="1">
        <v>63.1</v>
      </c>
      <c r="J85" s="37">
        <v>5.0999999999999996</v>
      </c>
      <c r="K85" s="1">
        <f>I85+J85+L85</f>
        <v>68.2</v>
      </c>
      <c r="N85" s="79">
        <f>K85*2.2</f>
        <v>150.04000000000002</v>
      </c>
      <c r="O85" s="79">
        <v>800</v>
      </c>
      <c r="P85" s="79">
        <v>600</v>
      </c>
    </row>
    <row r="86" spans="1:16" x14ac:dyDescent="0.25">
      <c r="A86" s="6" t="s">
        <v>51</v>
      </c>
      <c r="B86" s="37">
        <v>84</v>
      </c>
      <c r="C86" s="37"/>
      <c r="D86" s="49"/>
      <c r="E86" s="37"/>
      <c r="F86" s="37">
        <v>1864</v>
      </c>
      <c r="G86" s="37">
        <v>1175</v>
      </c>
      <c r="H86" s="37">
        <v>120</v>
      </c>
      <c r="I86" s="37">
        <v>100</v>
      </c>
      <c r="J86" s="37">
        <v>5.0999999999999996</v>
      </c>
      <c r="K86" s="37">
        <f t="shared" si="7"/>
        <v>105.1</v>
      </c>
      <c r="L86" s="37"/>
      <c r="M86" s="37"/>
      <c r="N86" s="79">
        <f t="shared" si="8"/>
        <v>231.22</v>
      </c>
      <c r="O86" s="79"/>
      <c r="P86" s="79"/>
    </row>
    <row r="87" spans="1:16" x14ac:dyDescent="0.25">
      <c r="A87" s="6" t="s">
        <v>52</v>
      </c>
      <c r="B87" s="37">
        <v>65</v>
      </c>
      <c r="C87" s="37"/>
      <c r="D87" s="49"/>
      <c r="E87" s="37"/>
      <c r="F87" s="37">
        <v>1550</v>
      </c>
      <c r="G87" s="37">
        <v>926.5</v>
      </c>
      <c r="H87" s="37">
        <v>108</v>
      </c>
      <c r="I87" s="37">
        <v>77.150000000000006</v>
      </c>
      <c r="J87" s="37">
        <v>5.0999999999999996</v>
      </c>
      <c r="K87" s="37">
        <f t="shared" si="7"/>
        <v>82.25</v>
      </c>
      <c r="L87" s="37"/>
      <c r="M87" s="37"/>
      <c r="N87" s="79">
        <f t="shared" si="8"/>
        <v>180.95000000000002</v>
      </c>
      <c r="O87" s="79"/>
      <c r="P87" s="79"/>
    </row>
    <row r="88" spans="1:16" x14ac:dyDescent="0.25">
      <c r="A88" s="6" t="s">
        <v>131</v>
      </c>
      <c r="B88" s="37">
        <v>65</v>
      </c>
      <c r="C88" s="37">
        <v>217</v>
      </c>
      <c r="D88" s="49">
        <v>1428.5</v>
      </c>
      <c r="E88" s="37">
        <v>803.5</v>
      </c>
      <c r="F88" s="37">
        <v>1520.4</v>
      </c>
      <c r="G88" s="37">
        <v>934.7</v>
      </c>
      <c r="H88" s="37">
        <v>106.3</v>
      </c>
      <c r="I88" s="37">
        <v>44</v>
      </c>
      <c r="J88" s="37">
        <v>5.0999999999999996</v>
      </c>
      <c r="K88" s="37">
        <f t="shared" si="7"/>
        <v>49.1</v>
      </c>
      <c r="L88" s="37"/>
      <c r="N88" s="79">
        <f t="shared" si="8"/>
        <v>108.02000000000001</v>
      </c>
    </row>
    <row r="89" spans="1:16" x14ac:dyDescent="0.25">
      <c r="A89" s="6" t="s">
        <v>132</v>
      </c>
      <c r="B89" s="37">
        <v>75</v>
      </c>
      <c r="C89" s="37">
        <v>261</v>
      </c>
      <c r="D89" s="49">
        <v>1646.5</v>
      </c>
      <c r="E89" s="37">
        <v>924.7</v>
      </c>
      <c r="F89" s="37">
        <v>1764</v>
      </c>
      <c r="G89" s="37">
        <v>1022</v>
      </c>
      <c r="H89" s="37">
        <v>86</v>
      </c>
      <c r="I89" s="37">
        <v>82</v>
      </c>
      <c r="J89" s="37">
        <v>5.0999999999999996</v>
      </c>
      <c r="K89" s="37">
        <f t="shared" si="7"/>
        <v>87.1</v>
      </c>
      <c r="L89" s="37"/>
      <c r="N89" s="79">
        <f t="shared" si="8"/>
        <v>191.62</v>
      </c>
    </row>
    <row r="90" spans="1:16" x14ac:dyDescent="0.25">
      <c r="A90" s="6" t="s">
        <v>133</v>
      </c>
      <c r="B90" s="37">
        <v>86</v>
      </c>
      <c r="C90" s="37">
        <v>325</v>
      </c>
      <c r="D90" s="49">
        <v>1895</v>
      </c>
      <c r="E90" s="37">
        <v>1066</v>
      </c>
      <c r="F90" s="37">
        <v>2004</v>
      </c>
      <c r="G90" s="37">
        <v>1159</v>
      </c>
      <c r="H90" s="37">
        <v>92</v>
      </c>
      <c r="I90" s="37">
        <v>97</v>
      </c>
      <c r="J90" s="37">
        <v>5.0999999999999996</v>
      </c>
      <c r="K90" s="37">
        <f t="shared" si="7"/>
        <v>102.1</v>
      </c>
      <c r="L90" s="37"/>
      <c r="N90" s="79">
        <f t="shared" si="8"/>
        <v>224.62</v>
      </c>
    </row>
    <row r="91" spans="1:16" x14ac:dyDescent="0.25">
      <c r="A91" s="6" t="s">
        <v>234</v>
      </c>
      <c r="B91" s="37">
        <v>75</v>
      </c>
      <c r="C91" s="37">
        <v>254</v>
      </c>
      <c r="D91" s="49">
        <v>1650</v>
      </c>
      <c r="E91" s="37">
        <v>928</v>
      </c>
      <c r="F91" s="37">
        <v>1742</v>
      </c>
      <c r="G91" s="37">
        <v>1061</v>
      </c>
      <c r="H91" s="37">
        <v>104</v>
      </c>
      <c r="I91" s="37">
        <v>53.7</v>
      </c>
      <c r="J91" s="37">
        <v>5.0999999999999996</v>
      </c>
      <c r="K91" s="37">
        <f>I91+J91+L91</f>
        <v>58.800000000000004</v>
      </c>
      <c r="L91" s="37"/>
      <c r="N91" s="79">
        <f>K91*2.2</f>
        <v>129.36000000000001</v>
      </c>
      <c r="O91" s="1">
        <v>600</v>
      </c>
      <c r="P91" s="1">
        <v>400</v>
      </c>
    </row>
    <row r="92" spans="1:16" x14ac:dyDescent="0.25">
      <c r="A92" s="6" t="s">
        <v>235</v>
      </c>
      <c r="B92" s="37">
        <v>86</v>
      </c>
      <c r="C92" s="37">
        <v>330</v>
      </c>
      <c r="D92" s="49">
        <v>1895</v>
      </c>
      <c r="E92" s="37">
        <v>1066</v>
      </c>
      <c r="F92" s="37">
        <v>1996</v>
      </c>
      <c r="G92" s="37">
        <v>1207</v>
      </c>
      <c r="H92" s="37">
        <v>112</v>
      </c>
      <c r="I92" s="37">
        <v>65</v>
      </c>
      <c r="J92" s="37">
        <v>5.0999999999999996</v>
      </c>
      <c r="K92" s="37">
        <f>I92+J92+L92</f>
        <v>70.099999999999994</v>
      </c>
      <c r="L92" s="37"/>
      <c r="N92" s="79">
        <f>K92*2.2</f>
        <v>154.22</v>
      </c>
      <c r="O92" s="1">
        <v>700</v>
      </c>
      <c r="P92" s="1">
        <v>400</v>
      </c>
    </row>
    <row r="93" spans="1:16" x14ac:dyDescent="0.25">
      <c r="A93" s="6" t="s">
        <v>236</v>
      </c>
      <c r="B93" s="37">
        <v>98</v>
      </c>
      <c r="C93" s="37">
        <v>307</v>
      </c>
      <c r="D93" s="49">
        <v>2159</v>
      </c>
      <c r="E93" s="37">
        <v>1214</v>
      </c>
      <c r="F93" s="37">
        <v>2245</v>
      </c>
      <c r="G93" s="37">
        <v>1341</v>
      </c>
      <c r="H93" s="37">
        <v>104</v>
      </c>
      <c r="I93" s="37">
        <v>113</v>
      </c>
      <c r="J93" s="37">
        <v>5.0999999999999996</v>
      </c>
      <c r="K93" s="37">
        <f>I93+J93+L93</f>
        <v>118.1</v>
      </c>
      <c r="L93" s="37"/>
      <c r="N93" s="79">
        <f>K93*2.2</f>
        <v>259.82</v>
      </c>
      <c r="O93" s="1">
        <v>800</v>
      </c>
      <c r="P93" s="1">
        <v>600</v>
      </c>
    </row>
    <row r="94" spans="1:16" x14ac:dyDescent="0.25">
      <c r="A94" s="6" t="s">
        <v>53</v>
      </c>
      <c r="B94" s="37">
        <v>55</v>
      </c>
      <c r="C94" s="37"/>
      <c r="D94" s="49"/>
      <c r="E94" s="37"/>
      <c r="F94" s="37">
        <v>1315</v>
      </c>
      <c r="G94" s="37">
        <v>805</v>
      </c>
      <c r="H94" s="37">
        <v>97.5</v>
      </c>
      <c r="I94" s="37">
        <v>49</v>
      </c>
      <c r="J94" s="37">
        <v>5.0999999999999996</v>
      </c>
      <c r="K94" s="37">
        <f t="shared" si="7"/>
        <v>54.1</v>
      </c>
      <c r="L94" s="37"/>
      <c r="M94" s="37"/>
      <c r="N94" s="79">
        <f t="shared" si="8"/>
        <v>119.02000000000001</v>
      </c>
      <c r="O94" s="79"/>
      <c r="P94" s="79"/>
    </row>
    <row r="95" spans="1:16" x14ac:dyDescent="0.25">
      <c r="A95" s="6" t="s">
        <v>54</v>
      </c>
      <c r="B95" s="37">
        <v>65</v>
      </c>
      <c r="C95" s="37"/>
      <c r="D95" s="49"/>
      <c r="E95" s="37"/>
      <c r="F95" s="37"/>
      <c r="G95" s="37"/>
      <c r="H95" s="37"/>
      <c r="I95" s="37"/>
      <c r="J95" s="37">
        <v>5.0999999999999996</v>
      </c>
      <c r="K95" s="37">
        <f t="shared" si="7"/>
        <v>5.0999999999999996</v>
      </c>
      <c r="L95" s="37"/>
      <c r="M95" s="37"/>
      <c r="N95" s="79">
        <f t="shared" si="8"/>
        <v>11.22</v>
      </c>
      <c r="O95" s="79"/>
      <c r="P95" s="79"/>
    </row>
    <row r="96" spans="1:16" x14ac:dyDescent="0.25">
      <c r="A96" s="6" t="s">
        <v>55</v>
      </c>
      <c r="B96" s="37">
        <v>70</v>
      </c>
      <c r="C96" s="37"/>
      <c r="D96" s="49"/>
      <c r="E96" s="37"/>
      <c r="F96" s="37"/>
      <c r="G96" s="37"/>
      <c r="H96" s="37"/>
      <c r="I96" s="37"/>
      <c r="J96" s="37">
        <v>5.0999999999999996</v>
      </c>
      <c r="K96" s="37">
        <f t="shared" si="7"/>
        <v>5.0999999999999996</v>
      </c>
      <c r="L96" s="37"/>
      <c r="M96" s="37"/>
      <c r="N96" s="79">
        <f t="shared" si="8"/>
        <v>11.22</v>
      </c>
      <c r="O96" s="79"/>
      <c r="P96" s="79"/>
    </row>
    <row r="97" spans="1:16" x14ac:dyDescent="0.25">
      <c r="A97" s="6" t="s">
        <v>56</v>
      </c>
      <c r="B97" s="37">
        <v>84</v>
      </c>
      <c r="C97" s="37"/>
      <c r="D97" s="49"/>
      <c r="E97" s="37"/>
      <c r="F97" s="37"/>
      <c r="G97" s="37"/>
      <c r="H97" s="37"/>
      <c r="I97" s="37"/>
      <c r="J97" s="37">
        <v>5.0999999999999996</v>
      </c>
      <c r="K97" s="37">
        <f t="shared" si="7"/>
        <v>5.0999999999999996</v>
      </c>
      <c r="L97" s="37"/>
      <c r="M97" s="37"/>
      <c r="N97" s="79">
        <f t="shared" si="8"/>
        <v>11.22</v>
      </c>
      <c r="O97" s="79"/>
      <c r="P97" s="79"/>
    </row>
    <row r="98" spans="1:16" x14ac:dyDescent="0.25">
      <c r="A98" s="6" t="s">
        <v>194</v>
      </c>
      <c r="B98" s="37">
        <v>86</v>
      </c>
      <c r="C98" s="37">
        <v>228</v>
      </c>
      <c r="D98" s="49">
        <v>1897</v>
      </c>
      <c r="E98" s="37">
        <v>1068</v>
      </c>
      <c r="F98" s="37">
        <v>1961</v>
      </c>
      <c r="G98" s="37">
        <v>1145</v>
      </c>
      <c r="H98" s="37">
        <v>80</v>
      </c>
      <c r="I98" s="37">
        <v>68.400000000000006</v>
      </c>
      <c r="J98" s="37">
        <v>5.0999999999999996</v>
      </c>
      <c r="K98" s="37">
        <f t="shared" ref="K98:K99" si="13">I98+J98+L98</f>
        <v>73.5</v>
      </c>
      <c r="L98" s="37"/>
      <c r="M98" s="37"/>
      <c r="N98" s="79">
        <f t="shared" ref="N98:N99" si="14">K98*2.2</f>
        <v>161.70000000000002</v>
      </c>
      <c r="O98" s="79">
        <v>800</v>
      </c>
      <c r="P98" s="79">
        <v>600</v>
      </c>
    </row>
    <row r="99" spans="1:16" x14ac:dyDescent="0.25">
      <c r="A99" s="6" t="s">
        <v>195</v>
      </c>
      <c r="B99" s="37">
        <v>75</v>
      </c>
      <c r="C99" s="37">
        <v>200</v>
      </c>
      <c r="D99" s="49">
        <v>1650</v>
      </c>
      <c r="E99" s="37">
        <v>928</v>
      </c>
      <c r="F99" s="37">
        <v>1713</v>
      </c>
      <c r="G99" s="37">
        <v>1006</v>
      </c>
      <c r="H99" s="37">
        <v>86</v>
      </c>
      <c r="I99" s="37">
        <v>52.2</v>
      </c>
      <c r="J99" s="37">
        <v>5.0999999999999996</v>
      </c>
      <c r="K99" s="37">
        <f t="shared" si="13"/>
        <v>57.300000000000004</v>
      </c>
      <c r="L99" s="37"/>
      <c r="M99" s="37"/>
      <c r="N99" s="79">
        <f t="shared" si="14"/>
        <v>126.06000000000002</v>
      </c>
      <c r="O99" s="79">
        <v>800</v>
      </c>
      <c r="P99" s="79">
        <v>400</v>
      </c>
    </row>
    <row r="100" spans="1:16" x14ac:dyDescent="0.25">
      <c r="A100" s="6" t="s">
        <v>196</v>
      </c>
      <c r="B100" s="37">
        <v>65</v>
      </c>
      <c r="C100" s="37">
        <v>220</v>
      </c>
      <c r="D100" s="49">
        <v>1430</v>
      </c>
      <c r="E100" s="37">
        <v>806</v>
      </c>
      <c r="F100" s="37">
        <v>1492</v>
      </c>
      <c r="G100" s="37">
        <v>882</v>
      </c>
      <c r="H100" s="37">
        <v>86</v>
      </c>
      <c r="I100" s="37">
        <v>38.299999999999997</v>
      </c>
      <c r="J100" s="37">
        <v>5.0999999999999996</v>
      </c>
      <c r="K100" s="37">
        <f>I100+J100+L100</f>
        <v>43.4</v>
      </c>
      <c r="L100" s="37"/>
      <c r="M100" s="37"/>
      <c r="N100" s="79">
        <f>K100*2.2</f>
        <v>95.48</v>
      </c>
      <c r="O100" s="79">
        <v>600</v>
      </c>
      <c r="P100" s="79">
        <v>400</v>
      </c>
    </row>
    <row r="101" spans="1:16" x14ac:dyDescent="0.25">
      <c r="A101" s="6" t="s">
        <v>80</v>
      </c>
      <c r="B101" s="37">
        <v>65</v>
      </c>
      <c r="C101" s="37">
        <v>152</v>
      </c>
      <c r="D101" s="49">
        <v>1430</v>
      </c>
      <c r="E101" s="37">
        <v>804</v>
      </c>
      <c r="F101" s="37">
        <v>1520</v>
      </c>
      <c r="G101" s="37">
        <v>895</v>
      </c>
      <c r="H101" s="37">
        <v>81</v>
      </c>
      <c r="I101" s="37">
        <v>53.3</v>
      </c>
      <c r="J101" s="37">
        <v>5.0999999999999996</v>
      </c>
      <c r="K101" s="37">
        <f t="shared" si="7"/>
        <v>58.4</v>
      </c>
      <c r="L101" s="37"/>
      <c r="M101" s="37"/>
      <c r="N101" s="79">
        <f t="shared" si="8"/>
        <v>128.48000000000002</v>
      </c>
      <c r="O101" s="79"/>
      <c r="P101" s="79"/>
    </row>
    <row r="102" spans="1:16" x14ac:dyDescent="0.25">
      <c r="A102" s="6" t="s">
        <v>74</v>
      </c>
      <c r="B102" s="37">
        <v>57</v>
      </c>
      <c r="C102" s="37"/>
      <c r="D102" s="49"/>
      <c r="E102" s="37"/>
      <c r="F102" s="37">
        <v>1388</v>
      </c>
      <c r="G102" s="37">
        <v>998</v>
      </c>
      <c r="H102" s="37">
        <v>91</v>
      </c>
      <c r="I102" s="37">
        <v>63.3</v>
      </c>
      <c r="J102" s="37">
        <v>5.0999999999999996</v>
      </c>
      <c r="K102" s="37">
        <f t="shared" si="7"/>
        <v>68.399999999999991</v>
      </c>
      <c r="L102" s="37"/>
      <c r="M102" s="37"/>
      <c r="N102" s="79">
        <f t="shared" si="8"/>
        <v>150.47999999999999</v>
      </c>
      <c r="O102" s="79"/>
      <c r="P102" s="79"/>
    </row>
    <row r="103" spans="1:16" x14ac:dyDescent="0.25">
      <c r="A103" s="6" t="s">
        <v>75</v>
      </c>
      <c r="B103" s="37">
        <v>65</v>
      </c>
      <c r="C103" s="37"/>
      <c r="D103" s="49"/>
      <c r="E103" s="37"/>
      <c r="F103" s="37">
        <v>1520</v>
      </c>
      <c r="G103" s="37">
        <v>1044</v>
      </c>
      <c r="H103" s="37">
        <v>81</v>
      </c>
      <c r="I103" s="37">
        <v>56</v>
      </c>
      <c r="J103" s="37">
        <v>5.0999999999999996</v>
      </c>
      <c r="K103" s="37">
        <f t="shared" si="7"/>
        <v>61.1</v>
      </c>
      <c r="L103" s="37"/>
      <c r="M103" s="37"/>
      <c r="N103" s="79">
        <f t="shared" si="8"/>
        <v>134.42000000000002</v>
      </c>
      <c r="O103" s="79"/>
      <c r="P103" s="79"/>
    </row>
    <row r="104" spans="1:16" x14ac:dyDescent="0.25">
      <c r="A104" s="6" t="s">
        <v>76</v>
      </c>
      <c r="B104" s="37">
        <v>70</v>
      </c>
      <c r="C104" s="37"/>
      <c r="D104" s="49"/>
      <c r="E104" s="37"/>
      <c r="F104" s="37">
        <v>1669</v>
      </c>
      <c r="G104" s="37">
        <v>1143</v>
      </c>
      <c r="H104" s="37">
        <v>102</v>
      </c>
      <c r="I104" s="37">
        <v>77.099999999999994</v>
      </c>
      <c r="J104" s="37">
        <v>5.0999999999999996</v>
      </c>
      <c r="K104" s="37">
        <f t="shared" si="7"/>
        <v>82.199999999999989</v>
      </c>
      <c r="L104" s="37"/>
      <c r="M104" s="37"/>
      <c r="N104" s="79">
        <f t="shared" si="8"/>
        <v>180.84</v>
      </c>
      <c r="O104" s="79"/>
      <c r="P104" s="79"/>
    </row>
    <row r="105" spans="1:16" x14ac:dyDescent="0.25">
      <c r="A105" s="6" t="s">
        <v>77</v>
      </c>
      <c r="B105" s="37">
        <v>70</v>
      </c>
      <c r="C105" s="37"/>
      <c r="D105" s="49"/>
      <c r="E105" s="37"/>
      <c r="F105" s="37">
        <v>1630</v>
      </c>
      <c r="G105" s="37">
        <v>963.3</v>
      </c>
      <c r="H105" s="37">
        <v>106.6</v>
      </c>
      <c r="I105" s="37">
        <v>49</v>
      </c>
      <c r="J105" s="37">
        <v>5.0999999999999996</v>
      </c>
      <c r="K105" s="37">
        <f t="shared" ref="K105:K143" si="15">I105+J105+L105</f>
        <v>54.1</v>
      </c>
      <c r="L105" s="37"/>
      <c r="M105" s="37"/>
      <c r="N105" s="79">
        <f t="shared" ref="N105:N143" si="16">K105*2.2</f>
        <v>119.02000000000001</v>
      </c>
      <c r="O105" s="79"/>
      <c r="P105" s="79"/>
    </row>
    <row r="106" spans="1:16" x14ac:dyDescent="0.25">
      <c r="A106" s="6" t="s">
        <v>79</v>
      </c>
      <c r="B106" s="37">
        <v>80</v>
      </c>
      <c r="C106" s="37"/>
      <c r="D106" s="49"/>
      <c r="E106" s="37"/>
      <c r="F106" s="37">
        <v>1905</v>
      </c>
      <c r="G106" s="37">
        <v>1276</v>
      </c>
      <c r="H106" s="37">
        <v>119</v>
      </c>
      <c r="I106" s="37">
        <v>78</v>
      </c>
      <c r="J106" s="37">
        <v>5.0999999999999996</v>
      </c>
      <c r="K106" s="37">
        <f t="shared" si="15"/>
        <v>83.1</v>
      </c>
      <c r="L106" s="37"/>
      <c r="M106" s="37"/>
      <c r="N106" s="79">
        <f t="shared" si="16"/>
        <v>182.82</v>
      </c>
      <c r="O106" s="79"/>
      <c r="P106" s="79"/>
    </row>
    <row r="107" spans="1:16" x14ac:dyDescent="0.25">
      <c r="A107" s="6" t="s">
        <v>78</v>
      </c>
      <c r="B107" s="37">
        <v>85</v>
      </c>
      <c r="C107" s="37"/>
      <c r="D107" s="49"/>
      <c r="E107" s="37"/>
      <c r="F107" s="37">
        <v>1988</v>
      </c>
      <c r="G107" s="37">
        <v>1338</v>
      </c>
      <c r="H107" s="37">
        <v>112.1</v>
      </c>
      <c r="I107" s="37">
        <v>101.5</v>
      </c>
      <c r="J107" s="37">
        <v>5.0999999999999996</v>
      </c>
      <c r="K107" s="37">
        <f t="shared" si="15"/>
        <v>106.6</v>
      </c>
      <c r="L107" s="37"/>
      <c r="M107" s="37"/>
      <c r="N107" s="79">
        <f t="shared" si="16"/>
        <v>234.52</v>
      </c>
      <c r="O107" s="79"/>
      <c r="P107" s="79"/>
    </row>
    <row r="108" spans="1:16" x14ac:dyDescent="0.25">
      <c r="A108" s="6" t="s">
        <v>204</v>
      </c>
      <c r="B108" s="37">
        <v>65</v>
      </c>
      <c r="C108" s="37">
        <v>380</v>
      </c>
      <c r="D108" s="49">
        <v>1400</v>
      </c>
      <c r="E108" s="37">
        <v>890</v>
      </c>
      <c r="F108" s="37">
        <v>1463</v>
      </c>
      <c r="G108" s="37">
        <v>914</v>
      </c>
      <c r="H108" s="37">
        <v>87.8</v>
      </c>
      <c r="I108" s="37">
        <v>21.4</v>
      </c>
      <c r="J108" s="37">
        <v>5.0999999999999996</v>
      </c>
      <c r="K108" s="37">
        <f>I108+J108+L108</f>
        <v>26.5</v>
      </c>
      <c r="L108" s="37"/>
      <c r="M108" s="37"/>
      <c r="N108" s="79">
        <f>K108*2.2</f>
        <v>58.300000000000004</v>
      </c>
      <c r="O108" s="79">
        <v>300</v>
      </c>
      <c r="P108" s="79">
        <v>300</v>
      </c>
    </row>
    <row r="109" spans="1:16" x14ac:dyDescent="0.25">
      <c r="A109" s="6" t="s">
        <v>35</v>
      </c>
      <c r="B109" s="37">
        <v>55</v>
      </c>
      <c r="C109" s="37">
        <v>153</v>
      </c>
      <c r="D109" s="49">
        <v>1210</v>
      </c>
      <c r="E109" s="37">
        <v>680</v>
      </c>
      <c r="F109" s="37">
        <v>1514.3</v>
      </c>
      <c r="G109" s="37">
        <v>806.4</v>
      </c>
      <c r="H109" s="37">
        <v>85.8</v>
      </c>
      <c r="I109" s="37">
        <v>48</v>
      </c>
      <c r="J109" s="37">
        <v>5.0999999999999996</v>
      </c>
      <c r="K109" s="37">
        <f t="shared" si="15"/>
        <v>53.1</v>
      </c>
      <c r="L109" s="37"/>
      <c r="M109" s="37"/>
      <c r="N109" s="79">
        <f t="shared" si="16"/>
        <v>116.82000000000001</v>
      </c>
      <c r="O109" s="79"/>
      <c r="P109" s="79"/>
    </row>
    <row r="110" spans="1:16" x14ac:dyDescent="0.25">
      <c r="A110" s="6" t="s">
        <v>36</v>
      </c>
      <c r="B110" s="37">
        <v>84</v>
      </c>
      <c r="C110" s="37">
        <v>230</v>
      </c>
      <c r="D110" s="49">
        <v>1860.5</v>
      </c>
      <c r="E110" s="37">
        <v>1046.5</v>
      </c>
      <c r="F110" s="37">
        <v>2202.9</v>
      </c>
      <c r="G110" s="37">
        <v>1171.5</v>
      </c>
      <c r="H110" s="37">
        <v>105.4</v>
      </c>
      <c r="I110" s="37">
        <v>127</v>
      </c>
      <c r="J110" s="37">
        <v>5.0999999999999996</v>
      </c>
      <c r="K110" s="37">
        <f t="shared" si="15"/>
        <v>132.1</v>
      </c>
      <c r="L110" s="37"/>
      <c r="M110" s="37"/>
      <c r="N110" s="79">
        <f t="shared" si="16"/>
        <v>290.62</v>
      </c>
      <c r="O110" s="79"/>
      <c r="P110" s="79"/>
    </row>
    <row r="111" spans="1:16" x14ac:dyDescent="0.25">
      <c r="A111" s="6" t="s">
        <v>178</v>
      </c>
      <c r="B111" s="37">
        <v>65</v>
      </c>
      <c r="C111" s="37">
        <v>202</v>
      </c>
      <c r="D111" s="49">
        <v>1428.5</v>
      </c>
      <c r="E111" s="37">
        <v>803.5</v>
      </c>
      <c r="F111" s="37">
        <v>1722</v>
      </c>
      <c r="G111" s="37">
        <v>897</v>
      </c>
      <c r="H111" s="37">
        <v>86</v>
      </c>
      <c r="I111" s="37">
        <v>64.400000000000006</v>
      </c>
      <c r="J111" s="37">
        <v>5.0999999999999996</v>
      </c>
      <c r="K111" s="37">
        <f t="shared" si="15"/>
        <v>69.5</v>
      </c>
      <c r="N111" s="79">
        <f t="shared" si="16"/>
        <v>152.9</v>
      </c>
      <c r="O111" s="1">
        <v>600</v>
      </c>
      <c r="P111" s="1">
        <v>400</v>
      </c>
    </row>
    <row r="112" spans="1:16" x14ac:dyDescent="0.25">
      <c r="A112" s="6" t="s">
        <v>179</v>
      </c>
      <c r="B112" s="37">
        <v>75</v>
      </c>
      <c r="C112" s="37">
        <v>264</v>
      </c>
      <c r="D112" s="49">
        <v>1650</v>
      </c>
      <c r="E112" s="37">
        <v>928</v>
      </c>
      <c r="F112" s="37">
        <v>1945</v>
      </c>
      <c r="G112" s="37">
        <v>1003</v>
      </c>
      <c r="H112" s="37">
        <v>86</v>
      </c>
      <c r="I112" s="37">
        <v>80.3</v>
      </c>
      <c r="J112" s="37">
        <v>5.0999999999999996</v>
      </c>
      <c r="K112" s="37">
        <f t="shared" si="15"/>
        <v>85.399999999999991</v>
      </c>
      <c r="N112" s="79">
        <f t="shared" si="16"/>
        <v>187.88</v>
      </c>
      <c r="O112" s="1">
        <v>600</v>
      </c>
      <c r="P112" s="1">
        <v>400</v>
      </c>
    </row>
    <row r="113" spans="1:16" x14ac:dyDescent="0.25">
      <c r="A113" s="6" t="s">
        <v>180</v>
      </c>
      <c r="B113" s="37">
        <v>86</v>
      </c>
      <c r="C113" s="37">
        <v>1895</v>
      </c>
      <c r="D113" s="49">
        <v>1066</v>
      </c>
      <c r="E113" s="37">
        <v>2192</v>
      </c>
      <c r="F113" s="37">
        <v>1142</v>
      </c>
      <c r="G113" s="37">
        <v>86</v>
      </c>
      <c r="H113" s="37">
        <v>333</v>
      </c>
      <c r="I113" s="37">
        <v>91.7</v>
      </c>
      <c r="J113" s="37">
        <v>5.0999999999999996</v>
      </c>
      <c r="K113" s="37">
        <f t="shared" si="15"/>
        <v>96.8</v>
      </c>
      <c r="N113" s="79">
        <f t="shared" si="16"/>
        <v>212.96</v>
      </c>
      <c r="O113" s="1">
        <v>600</v>
      </c>
      <c r="P113" s="1">
        <v>400</v>
      </c>
    </row>
    <row r="114" spans="1:16" x14ac:dyDescent="0.25">
      <c r="A114" s="6" t="s">
        <v>175</v>
      </c>
      <c r="B114" s="37">
        <v>65</v>
      </c>
      <c r="C114" s="37">
        <v>202</v>
      </c>
      <c r="D114" s="49">
        <v>1428.5</v>
      </c>
      <c r="E114" s="37">
        <v>803.5</v>
      </c>
      <c r="F114" s="37">
        <v>1489</v>
      </c>
      <c r="G114" s="37">
        <v>897</v>
      </c>
      <c r="H114" s="37">
        <v>87.5</v>
      </c>
      <c r="I114" s="37">
        <v>39.200000000000003</v>
      </c>
      <c r="J114" s="37">
        <v>5.0999999999999996</v>
      </c>
      <c r="K114" s="37">
        <f t="shared" si="15"/>
        <v>44.300000000000004</v>
      </c>
      <c r="N114" s="79">
        <f t="shared" si="16"/>
        <v>97.460000000000022</v>
      </c>
      <c r="O114" s="1">
        <v>600</v>
      </c>
      <c r="P114" s="1">
        <v>400</v>
      </c>
    </row>
    <row r="115" spans="1:16" x14ac:dyDescent="0.25">
      <c r="A115" s="6" t="s">
        <v>176</v>
      </c>
      <c r="B115" s="37">
        <v>75</v>
      </c>
      <c r="C115" s="37">
        <v>264</v>
      </c>
      <c r="D115" s="49">
        <v>1650</v>
      </c>
      <c r="E115" s="37">
        <v>928</v>
      </c>
      <c r="F115" s="37">
        <v>1710</v>
      </c>
      <c r="G115" s="37">
        <v>1020</v>
      </c>
      <c r="H115" s="37">
        <v>87</v>
      </c>
      <c r="I115" s="37">
        <v>52.6</v>
      </c>
      <c r="J115" s="37">
        <v>5.0999999999999996</v>
      </c>
      <c r="K115" s="37">
        <f t="shared" si="15"/>
        <v>57.7</v>
      </c>
      <c r="N115" s="79">
        <f t="shared" si="16"/>
        <v>126.94000000000001</v>
      </c>
      <c r="O115" s="1">
        <v>800</v>
      </c>
      <c r="P115" s="1">
        <v>400</v>
      </c>
    </row>
    <row r="116" spans="1:16" x14ac:dyDescent="0.25">
      <c r="A116" s="6" t="s">
        <v>177</v>
      </c>
      <c r="B116" s="37">
        <v>86</v>
      </c>
      <c r="C116" s="37">
        <v>233</v>
      </c>
      <c r="D116" s="49">
        <v>1895</v>
      </c>
      <c r="E116" s="37">
        <v>1066</v>
      </c>
      <c r="F116" s="37">
        <v>1957</v>
      </c>
      <c r="G116" s="37">
        <v>1160</v>
      </c>
      <c r="H116" s="37">
        <v>86.8</v>
      </c>
      <c r="I116" s="37">
        <v>67.3</v>
      </c>
      <c r="J116" s="37">
        <v>5.0999999999999996</v>
      </c>
      <c r="K116" s="37">
        <f t="shared" si="15"/>
        <v>72.399999999999991</v>
      </c>
      <c r="N116" s="79">
        <f t="shared" si="16"/>
        <v>159.28</v>
      </c>
      <c r="O116" s="1">
        <v>800</v>
      </c>
      <c r="P116" s="1">
        <v>600</v>
      </c>
    </row>
    <row r="117" spans="1:16" x14ac:dyDescent="0.25">
      <c r="A117" s="6" t="s">
        <v>126</v>
      </c>
      <c r="B117" s="37">
        <v>80</v>
      </c>
      <c r="C117" s="37">
        <v>298</v>
      </c>
      <c r="D117" s="49">
        <v>1771</v>
      </c>
      <c r="E117" s="37">
        <v>996</v>
      </c>
      <c r="F117" s="37">
        <v>1878</v>
      </c>
      <c r="G117" s="37">
        <v>1097</v>
      </c>
      <c r="H117" s="37">
        <v>104</v>
      </c>
      <c r="I117" s="37">
        <v>85</v>
      </c>
      <c r="J117" s="37">
        <v>5.0999999999999996</v>
      </c>
      <c r="K117" s="37">
        <f t="shared" si="15"/>
        <v>90.1</v>
      </c>
      <c r="L117" s="37"/>
      <c r="M117" s="37"/>
      <c r="N117" s="79">
        <f t="shared" si="16"/>
        <v>198.22</v>
      </c>
      <c r="O117" s="79"/>
      <c r="P117" s="79"/>
    </row>
    <row r="118" spans="1:16" x14ac:dyDescent="0.25">
      <c r="A118" s="6" t="s">
        <v>125</v>
      </c>
      <c r="B118" s="37">
        <v>80</v>
      </c>
      <c r="C118" s="37">
        <v>298</v>
      </c>
      <c r="D118" s="49">
        <v>1771</v>
      </c>
      <c r="E118" s="37">
        <v>996</v>
      </c>
      <c r="F118" s="37">
        <v>1878</v>
      </c>
      <c r="G118" s="37">
        <v>1097</v>
      </c>
      <c r="H118" s="37">
        <v>104</v>
      </c>
      <c r="I118" s="37">
        <v>85</v>
      </c>
      <c r="J118" s="37">
        <v>5.0999999999999996</v>
      </c>
      <c r="K118" s="37">
        <f t="shared" si="15"/>
        <v>90.1</v>
      </c>
      <c r="L118" s="37"/>
      <c r="M118" s="37"/>
      <c r="N118" s="79">
        <f t="shared" si="16"/>
        <v>198.22</v>
      </c>
      <c r="O118" s="79"/>
      <c r="P118" s="79"/>
    </row>
    <row r="119" spans="1:16" x14ac:dyDescent="0.25">
      <c r="A119" s="6" t="s">
        <v>121</v>
      </c>
      <c r="B119" s="37">
        <v>65</v>
      </c>
      <c r="C119" s="37">
        <v>202</v>
      </c>
      <c r="D119" s="49">
        <v>1428</v>
      </c>
      <c r="E119" s="37">
        <v>804</v>
      </c>
      <c r="F119" s="37">
        <v>1489</v>
      </c>
      <c r="G119" s="37">
        <v>865</v>
      </c>
      <c r="H119" s="37">
        <v>86.7</v>
      </c>
      <c r="I119" s="37">
        <v>42.2</v>
      </c>
      <c r="J119" s="37">
        <v>5.0999999999999996</v>
      </c>
      <c r="K119" s="37">
        <f t="shared" si="15"/>
        <v>47.300000000000004</v>
      </c>
      <c r="L119" s="37"/>
      <c r="M119" s="37"/>
      <c r="N119" s="79">
        <f t="shared" si="16"/>
        <v>104.06000000000002</v>
      </c>
      <c r="O119" s="79"/>
      <c r="P119" s="79"/>
    </row>
    <row r="120" spans="1:16" x14ac:dyDescent="0.25">
      <c r="A120" s="6" t="s">
        <v>124</v>
      </c>
      <c r="B120" s="37">
        <v>70</v>
      </c>
      <c r="C120" s="37">
        <v>233</v>
      </c>
      <c r="D120" s="49">
        <v>1539</v>
      </c>
      <c r="E120" s="37">
        <v>866</v>
      </c>
      <c r="F120" s="37">
        <v>1658</v>
      </c>
      <c r="G120" s="37">
        <v>985</v>
      </c>
      <c r="H120" s="37">
        <v>106</v>
      </c>
      <c r="I120" s="37">
        <v>70</v>
      </c>
      <c r="J120" s="37">
        <v>5.0999999999999996</v>
      </c>
      <c r="K120" s="37">
        <f t="shared" si="15"/>
        <v>75.099999999999994</v>
      </c>
      <c r="L120" s="37"/>
      <c r="M120" s="37"/>
      <c r="N120" s="79">
        <f t="shared" si="16"/>
        <v>165.22</v>
      </c>
      <c r="O120" s="79"/>
      <c r="P120" s="79"/>
    </row>
    <row r="121" spans="1:16" x14ac:dyDescent="0.25">
      <c r="A121" s="6" t="s">
        <v>123</v>
      </c>
      <c r="B121" s="37">
        <v>70</v>
      </c>
      <c r="C121" s="37">
        <v>233</v>
      </c>
      <c r="D121" s="49">
        <v>1539</v>
      </c>
      <c r="E121" s="37">
        <v>866</v>
      </c>
      <c r="F121" s="37">
        <v>1658</v>
      </c>
      <c r="G121" s="37">
        <v>985</v>
      </c>
      <c r="H121" s="37">
        <v>106</v>
      </c>
      <c r="I121" s="37">
        <v>70</v>
      </c>
      <c r="J121" s="37">
        <v>5.0999999999999996</v>
      </c>
      <c r="K121" s="37">
        <f t="shared" si="15"/>
        <v>75.099999999999994</v>
      </c>
      <c r="L121" s="37"/>
      <c r="M121" s="37"/>
      <c r="N121" s="79">
        <f t="shared" si="16"/>
        <v>165.22</v>
      </c>
      <c r="O121" s="79"/>
      <c r="P121" s="79"/>
    </row>
    <row r="122" spans="1:16" x14ac:dyDescent="0.25">
      <c r="A122" s="6" t="s">
        <v>129</v>
      </c>
      <c r="B122" s="37">
        <v>55</v>
      </c>
      <c r="C122" s="37">
        <v>190</v>
      </c>
      <c r="D122" s="49">
        <v>1210</v>
      </c>
      <c r="E122" s="37">
        <v>680</v>
      </c>
      <c r="F122" s="37">
        <v>1283</v>
      </c>
      <c r="G122" s="37">
        <v>758</v>
      </c>
      <c r="H122" s="37">
        <v>82.3</v>
      </c>
      <c r="I122" s="37">
        <v>45</v>
      </c>
      <c r="J122" s="37">
        <v>5.0999999999999996</v>
      </c>
      <c r="K122" s="37">
        <f t="shared" si="15"/>
        <v>50.1</v>
      </c>
      <c r="L122" s="37"/>
      <c r="M122" s="37"/>
      <c r="N122" s="79">
        <f t="shared" si="16"/>
        <v>110.22000000000001</v>
      </c>
      <c r="O122" s="79"/>
      <c r="P122" s="79"/>
    </row>
    <row r="123" spans="1:16" x14ac:dyDescent="0.25">
      <c r="A123" s="6" t="s">
        <v>70</v>
      </c>
      <c r="B123" s="37">
        <v>46</v>
      </c>
      <c r="C123" s="37">
        <v>139.19999999999999</v>
      </c>
      <c r="D123" s="49">
        <v>1025.4000000000001</v>
      </c>
      <c r="E123" s="37">
        <v>578.6</v>
      </c>
      <c r="F123" s="37">
        <v>1055.4000000000001</v>
      </c>
      <c r="G123" s="37">
        <v>608.6</v>
      </c>
      <c r="H123" s="37">
        <v>64.5</v>
      </c>
      <c r="I123" s="37">
        <v>21</v>
      </c>
      <c r="J123" s="37">
        <v>5.0999999999999996</v>
      </c>
      <c r="K123" s="37">
        <f t="shared" si="15"/>
        <v>26.1</v>
      </c>
      <c r="L123" s="37"/>
      <c r="M123" s="37"/>
      <c r="N123" s="79">
        <f t="shared" si="16"/>
        <v>57.420000000000009</v>
      </c>
      <c r="O123" s="79"/>
      <c r="P123" s="79"/>
    </row>
    <row r="124" spans="1:16" x14ac:dyDescent="0.25">
      <c r="A124" s="6" t="s">
        <v>122</v>
      </c>
      <c r="B124" s="37">
        <v>55</v>
      </c>
      <c r="C124" s="37">
        <v>190</v>
      </c>
      <c r="D124" s="49">
        <v>1210</v>
      </c>
      <c r="E124" s="37">
        <v>680</v>
      </c>
      <c r="F124" s="37">
        <v>1278</v>
      </c>
      <c r="G124" s="37">
        <v>750</v>
      </c>
      <c r="H124" s="37">
        <v>86</v>
      </c>
      <c r="I124" s="37">
        <v>39</v>
      </c>
      <c r="J124" s="37">
        <v>5.0999999999999996</v>
      </c>
      <c r="K124" s="37">
        <f t="shared" si="15"/>
        <v>44.1</v>
      </c>
      <c r="L124" s="37"/>
      <c r="M124" s="37"/>
      <c r="N124" s="79">
        <f t="shared" si="16"/>
        <v>97.02000000000001</v>
      </c>
      <c r="O124" s="79"/>
      <c r="P124" s="79"/>
    </row>
    <row r="125" spans="1:16" x14ac:dyDescent="0.25">
      <c r="A125" s="6" t="s">
        <v>128</v>
      </c>
      <c r="B125" s="37">
        <v>65</v>
      </c>
      <c r="C125" s="37">
        <v>202</v>
      </c>
      <c r="D125" s="49">
        <v>1428</v>
      </c>
      <c r="E125" s="37">
        <v>804</v>
      </c>
      <c r="F125" s="37">
        <v>1532</v>
      </c>
      <c r="G125" s="37">
        <v>910</v>
      </c>
      <c r="H125" s="37">
        <v>103</v>
      </c>
      <c r="I125" s="37">
        <v>70</v>
      </c>
      <c r="J125" s="37">
        <v>5.0999999999999996</v>
      </c>
      <c r="K125" s="37">
        <f t="shared" si="15"/>
        <v>75.099999999999994</v>
      </c>
      <c r="L125" s="37"/>
      <c r="M125" s="37"/>
      <c r="N125" s="79">
        <f t="shared" si="16"/>
        <v>165.22</v>
      </c>
      <c r="O125" s="79"/>
      <c r="P125" s="79"/>
    </row>
    <row r="126" spans="1:16" x14ac:dyDescent="0.25">
      <c r="A126" s="6" t="s">
        <v>127</v>
      </c>
      <c r="B126" s="37">
        <v>84</v>
      </c>
      <c r="C126" s="37">
        <v>323</v>
      </c>
      <c r="D126" s="49">
        <v>1860</v>
      </c>
      <c r="E126" s="37">
        <v>1046</v>
      </c>
      <c r="F126" s="37">
        <v>2000</v>
      </c>
      <c r="G126" s="37">
        <v>1194</v>
      </c>
      <c r="H126" s="37">
        <v>105</v>
      </c>
      <c r="I126" s="37">
        <v>110</v>
      </c>
      <c r="J126" s="37">
        <v>5.0999999999999996</v>
      </c>
      <c r="K126" s="37">
        <f t="shared" si="15"/>
        <v>115.1</v>
      </c>
      <c r="L126" s="37"/>
      <c r="M126" s="37"/>
      <c r="N126" s="79">
        <f t="shared" si="16"/>
        <v>253.22</v>
      </c>
      <c r="O126" s="79"/>
      <c r="P126" s="79"/>
    </row>
    <row r="127" spans="1:16" x14ac:dyDescent="0.25">
      <c r="A127" s="6" t="s">
        <v>238</v>
      </c>
      <c r="B127" s="37">
        <v>98</v>
      </c>
      <c r="C127" s="37">
        <v>420</v>
      </c>
      <c r="D127" s="49">
        <v>2159</v>
      </c>
      <c r="E127" s="37">
        <v>1214</v>
      </c>
      <c r="F127" s="37">
        <v>2256</v>
      </c>
      <c r="G127" s="37">
        <v>1310</v>
      </c>
      <c r="H127" s="37">
        <v>110.7</v>
      </c>
      <c r="I127" s="37">
        <v>152</v>
      </c>
      <c r="J127" s="37">
        <v>5.0999999999999996</v>
      </c>
      <c r="K127" s="37">
        <f>I127+J127+L127</f>
        <v>157.1</v>
      </c>
      <c r="L127" s="37"/>
      <c r="M127" s="37"/>
      <c r="N127" s="79">
        <f>K127*2.2</f>
        <v>345.62</v>
      </c>
      <c r="O127" s="79">
        <v>600</v>
      </c>
      <c r="P127" s="79">
        <v>400</v>
      </c>
    </row>
    <row r="128" spans="1:16" x14ac:dyDescent="0.25">
      <c r="A128" s="6" t="s">
        <v>237</v>
      </c>
      <c r="B128" s="37">
        <v>98</v>
      </c>
      <c r="C128" s="37">
        <v>407</v>
      </c>
      <c r="D128" s="49">
        <v>2159</v>
      </c>
      <c r="E128" s="37">
        <v>1214</v>
      </c>
      <c r="F128" s="37">
        <v>2276</v>
      </c>
      <c r="G128" s="37">
        <v>1329</v>
      </c>
      <c r="H128" s="37">
        <v>123</v>
      </c>
      <c r="I128" s="37">
        <v>150</v>
      </c>
      <c r="J128" s="37">
        <v>5.0999999999999996</v>
      </c>
      <c r="K128" s="37">
        <f t="shared" si="15"/>
        <v>155.1</v>
      </c>
      <c r="L128" s="37"/>
      <c r="M128" s="37"/>
      <c r="N128" s="79">
        <f t="shared" si="16"/>
        <v>341.22</v>
      </c>
      <c r="O128" s="79"/>
      <c r="P128" s="79"/>
    </row>
    <row r="129" spans="1:16" x14ac:dyDescent="0.25">
      <c r="A129" s="6" t="s">
        <v>211</v>
      </c>
      <c r="B129" s="37">
        <v>98</v>
      </c>
      <c r="C129" s="37">
        <v>458</v>
      </c>
      <c r="D129" s="49">
        <v>2162</v>
      </c>
      <c r="E129" s="37">
        <v>1217</v>
      </c>
      <c r="F129" s="37">
        <v>2256</v>
      </c>
      <c r="G129" s="37">
        <v>1361</v>
      </c>
      <c r="H129" s="37">
        <v>105</v>
      </c>
      <c r="I129" s="37">
        <v>133</v>
      </c>
      <c r="J129" s="37">
        <v>5.0999999999999996</v>
      </c>
      <c r="K129" s="37">
        <f>I129+J129+L129</f>
        <v>138.1</v>
      </c>
      <c r="L129" s="37"/>
      <c r="M129" s="37"/>
      <c r="N129" s="79">
        <f>K129*2.2</f>
        <v>303.82</v>
      </c>
      <c r="O129" s="79">
        <v>800</v>
      </c>
      <c r="P129" s="79">
        <v>400</v>
      </c>
    </row>
    <row r="130" spans="1:16" x14ac:dyDescent="0.25">
      <c r="A130" s="60" t="s">
        <v>145</v>
      </c>
      <c r="B130" s="74">
        <v>86</v>
      </c>
      <c r="C130" s="37">
        <v>320</v>
      </c>
      <c r="D130" s="49">
        <v>1895</v>
      </c>
      <c r="E130" s="37">
        <v>1065</v>
      </c>
      <c r="F130" s="37">
        <v>2018</v>
      </c>
      <c r="G130" s="37">
        <v>1211</v>
      </c>
      <c r="H130" s="37">
        <v>104</v>
      </c>
      <c r="I130" s="37">
        <v>62.5</v>
      </c>
      <c r="J130" s="37">
        <v>5.0999999999999996</v>
      </c>
      <c r="K130" s="37">
        <f t="shared" si="15"/>
        <v>67.599999999999994</v>
      </c>
      <c r="L130" s="37"/>
      <c r="M130" s="37"/>
      <c r="N130" s="79">
        <f t="shared" si="16"/>
        <v>148.72</v>
      </c>
      <c r="O130" s="79"/>
      <c r="P130" s="79"/>
    </row>
    <row r="131" spans="1:16" x14ac:dyDescent="0.25">
      <c r="A131" s="60" t="s">
        <v>209</v>
      </c>
      <c r="B131" s="74">
        <v>75</v>
      </c>
      <c r="C131" s="37">
        <v>260</v>
      </c>
      <c r="D131" s="49">
        <v>1652</v>
      </c>
      <c r="E131" s="37">
        <v>938</v>
      </c>
      <c r="F131" s="37">
        <v>1770</v>
      </c>
      <c r="G131" s="37">
        <v>1071</v>
      </c>
      <c r="H131" s="37">
        <v>104</v>
      </c>
      <c r="I131" s="37">
        <v>56.2</v>
      </c>
      <c r="J131" s="37">
        <v>5.0999999999999996</v>
      </c>
      <c r="K131" s="37">
        <f>I131+J131+L131</f>
        <v>61.300000000000004</v>
      </c>
      <c r="L131" s="37"/>
      <c r="M131" s="37"/>
      <c r="N131" s="79">
        <f>K131*2.2</f>
        <v>134.86000000000001</v>
      </c>
      <c r="O131" s="79">
        <v>800</v>
      </c>
      <c r="P131" s="79">
        <v>600</v>
      </c>
    </row>
    <row r="132" spans="1:16" x14ac:dyDescent="0.25">
      <c r="A132" s="60" t="s">
        <v>197</v>
      </c>
      <c r="B132" s="74">
        <v>65</v>
      </c>
      <c r="C132" s="37">
        <v>179</v>
      </c>
      <c r="D132" s="49">
        <v>1430</v>
      </c>
      <c r="E132" s="37">
        <v>806</v>
      </c>
      <c r="F132" s="37">
        <v>1521</v>
      </c>
      <c r="G132" s="37">
        <v>914</v>
      </c>
      <c r="H132" s="37">
        <v>98</v>
      </c>
      <c r="I132" s="37">
        <v>45.6</v>
      </c>
      <c r="J132" s="37">
        <v>5.0999999999999996</v>
      </c>
      <c r="K132" s="37">
        <f>I132+J132+L132</f>
        <v>50.7</v>
      </c>
      <c r="L132" s="37"/>
      <c r="M132" s="37"/>
      <c r="N132" s="79">
        <f>K132*2.2</f>
        <v>111.54000000000002</v>
      </c>
      <c r="O132" s="79">
        <v>600</v>
      </c>
      <c r="P132" s="79">
        <v>400</v>
      </c>
    </row>
    <row r="133" spans="1:16" x14ac:dyDescent="0.25">
      <c r="A133" s="60" t="s">
        <v>198</v>
      </c>
      <c r="B133" s="74">
        <v>75</v>
      </c>
      <c r="C133" s="37">
        <v>349</v>
      </c>
      <c r="D133" s="49">
        <v>1653</v>
      </c>
      <c r="E133" s="37">
        <v>931</v>
      </c>
      <c r="F133" s="37">
        <v>1763</v>
      </c>
      <c r="G133" s="37">
        <v>1034</v>
      </c>
      <c r="H133" s="37">
        <v>100</v>
      </c>
      <c r="I133" s="37">
        <v>58.6</v>
      </c>
      <c r="J133" s="37">
        <v>5.0999999999999996</v>
      </c>
      <c r="K133" s="37">
        <f>I133+J133+L133</f>
        <v>63.7</v>
      </c>
      <c r="L133" s="37"/>
      <c r="M133" s="37"/>
      <c r="N133" s="79">
        <f>K133*2.2</f>
        <v>140.14000000000001</v>
      </c>
      <c r="O133" s="79">
        <v>800</v>
      </c>
      <c r="P133" s="79">
        <v>400</v>
      </c>
    </row>
    <row r="134" spans="1:16" x14ac:dyDescent="0.25">
      <c r="A134" s="60" t="s">
        <v>199</v>
      </c>
      <c r="B134" s="74">
        <v>86</v>
      </c>
      <c r="C134" s="37">
        <v>225</v>
      </c>
      <c r="D134" s="49">
        <v>1897</v>
      </c>
      <c r="E134" s="37">
        <v>1068</v>
      </c>
      <c r="F134" s="37">
        <v>1998</v>
      </c>
      <c r="G134" s="37">
        <v>1178</v>
      </c>
      <c r="H134" s="37">
        <v>100</v>
      </c>
      <c r="I134" s="37">
        <v>75.5</v>
      </c>
      <c r="J134" s="37">
        <v>5.0999999999999996</v>
      </c>
      <c r="K134" s="37">
        <f>I134+J134+L134</f>
        <v>80.599999999999994</v>
      </c>
      <c r="L134" s="37"/>
      <c r="M134" s="37"/>
      <c r="N134" s="79">
        <f>K134*2.2</f>
        <v>177.32</v>
      </c>
      <c r="O134" s="79">
        <v>800</v>
      </c>
      <c r="P134" s="79">
        <v>600</v>
      </c>
    </row>
    <row r="135" spans="1:16" x14ac:dyDescent="0.25">
      <c r="A135" s="6" t="s">
        <v>184</v>
      </c>
      <c r="B135" s="37">
        <v>55</v>
      </c>
      <c r="C135" s="1">
        <v>141</v>
      </c>
      <c r="D135" s="49">
        <v>1210</v>
      </c>
      <c r="E135" s="37">
        <v>680</v>
      </c>
      <c r="F135" s="37">
        <v>1309</v>
      </c>
      <c r="G135" s="37">
        <v>828</v>
      </c>
      <c r="H135" s="37">
        <v>89</v>
      </c>
      <c r="I135" s="37">
        <v>44</v>
      </c>
      <c r="J135" s="37">
        <v>5.0999999999999996</v>
      </c>
      <c r="K135" s="37">
        <f t="shared" si="15"/>
        <v>49.1</v>
      </c>
      <c r="N135" s="79">
        <f t="shared" si="16"/>
        <v>108.02000000000001</v>
      </c>
      <c r="O135" s="1">
        <v>400</v>
      </c>
      <c r="P135" s="1">
        <v>400</v>
      </c>
    </row>
    <row r="136" spans="1:16" x14ac:dyDescent="0.25">
      <c r="A136" s="6" t="s">
        <v>182</v>
      </c>
      <c r="B136" s="37">
        <v>65</v>
      </c>
      <c r="C136" s="1">
        <v>201</v>
      </c>
      <c r="D136" s="49">
        <v>1428</v>
      </c>
      <c r="E136" s="37">
        <v>804</v>
      </c>
      <c r="F136" s="37">
        <v>1518</v>
      </c>
      <c r="G136" s="37">
        <v>942</v>
      </c>
      <c r="H136" s="37">
        <v>93</v>
      </c>
      <c r="I136" s="37">
        <v>50</v>
      </c>
      <c r="J136" s="37">
        <v>5.0999999999999996</v>
      </c>
      <c r="K136" s="37">
        <f t="shared" si="15"/>
        <v>55.1</v>
      </c>
      <c r="N136" s="79">
        <f t="shared" si="16"/>
        <v>121.22000000000001</v>
      </c>
      <c r="O136" s="1">
        <v>400</v>
      </c>
      <c r="P136" s="79">
        <v>400</v>
      </c>
    </row>
    <row r="137" spans="1:16" x14ac:dyDescent="0.25">
      <c r="A137" s="6" t="s">
        <v>183</v>
      </c>
      <c r="B137" s="37">
        <v>75</v>
      </c>
      <c r="C137" s="1">
        <v>255</v>
      </c>
      <c r="D137" s="49">
        <v>1650</v>
      </c>
      <c r="E137" s="37">
        <v>930</v>
      </c>
      <c r="F137" s="37">
        <v>1747</v>
      </c>
      <c r="G137" s="37">
        <v>1075</v>
      </c>
      <c r="H137" s="37">
        <v>103</v>
      </c>
      <c r="I137" s="37">
        <v>72</v>
      </c>
      <c r="J137" s="37">
        <v>5.0999999999999996</v>
      </c>
      <c r="K137" s="37">
        <f t="shared" si="15"/>
        <v>77.099999999999994</v>
      </c>
      <c r="N137" s="79">
        <f t="shared" si="16"/>
        <v>169.62</v>
      </c>
      <c r="O137" s="1">
        <v>600</v>
      </c>
      <c r="P137" s="79">
        <v>400</v>
      </c>
    </row>
    <row r="138" spans="1:16" x14ac:dyDescent="0.25">
      <c r="A138" s="6" t="s">
        <v>32</v>
      </c>
      <c r="B138" s="37">
        <v>84</v>
      </c>
      <c r="C138" s="37">
        <v>261</v>
      </c>
      <c r="D138" s="49">
        <v>1865</v>
      </c>
      <c r="E138" s="37">
        <v>1052</v>
      </c>
      <c r="F138" s="37">
        <v>2006</v>
      </c>
      <c r="G138" s="37">
        <v>1192</v>
      </c>
      <c r="H138" s="37">
        <v>123</v>
      </c>
      <c r="I138" s="37">
        <v>101</v>
      </c>
      <c r="J138" s="37">
        <v>5.0999999999999996</v>
      </c>
      <c r="K138" s="37">
        <f t="shared" si="15"/>
        <v>106.1</v>
      </c>
      <c r="L138" s="37"/>
      <c r="M138" s="37"/>
      <c r="N138" s="79">
        <f t="shared" si="16"/>
        <v>233.42000000000002</v>
      </c>
      <c r="O138" s="79"/>
      <c r="P138" s="79"/>
    </row>
    <row r="139" spans="1:16" x14ac:dyDescent="0.25">
      <c r="A139" s="6" t="s">
        <v>181</v>
      </c>
      <c r="B139" s="37">
        <v>86</v>
      </c>
      <c r="C139" s="37">
        <v>331</v>
      </c>
      <c r="D139" s="49">
        <v>1897</v>
      </c>
      <c r="E139" s="37">
        <v>1068</v>
      </c>
      <c r="F139" s="37">
        <v>2000</v>
      </c>
      <c r="G139" s="37">
        <v>1220</v>
      </c>
      <c r="H139" s="37">
        <v>113</v>
      </c>
      <c r="I139" s="37">
        <v>94</v>
      </c>
      <c r="J139" s="37">
        <v>5.0999999999999996</v>
      </c>
      <c r="K139" s="37">
        <f t="shared" si="15"/>
        <v>99.1</v>
      </c>
      <c r="N139" s="79">
        <f t="shared" si="16"/>
        <v>218.02</v>
      </c>
      <c r="O139" s="1">
        <v>700</v>
      </c>
      <c r="P139" s="1">
        <v>400</v>
      </c>
    </row>
    <row r="140" spans="1:16" x14ac:dyDescent="0.25">
      <c r="A140" s="60" t="s">
        <v>44</v>
      </c>
      <c r="B140" s="74">
        <v>55</v>
      </c>
      <c r="C140" s="37">
        <v>166</v>
      </c>
      <c r="D140" s="37">
        <v>1210</v>
      </c>
      <c r="E140" s="49">
        <v>680</v>
      </c>
      <c r="F140" s="37">
        <v>1369</v>
      </c>
      <c r="G140" s="37">
        <v>828</v>
      </c>
      <c r="H140" s="37">
        <v>104</v>
      </c>
      <c r="I140" s="37">
        <v>47</v>
      </c>
      <c r="J140" s="37">
        <v>5.0999999999999996</v>
      </c>
      <c r="K140" s="37">
        <f t="shared" si="15"/>
        <v>52.1</v>
      </c>
      <c r="L140" s="37"/>
      <c r="M140" s="37"/>
      <c r="N140" s="79">
        <f t="shared" si="16"/>
        <v>114.62000000000002</v>
      </c>
      <c r="O140" s="79"/>
      <c r="P140" s="79"/>
    </row>
    <row r="141" spans="1:16" x14ac:dyDescent="0.25">
      <c r="A141" s="60" t="s">
        <v>45</v>
      </c>
      <c r="B141" s="74">
        <v>65</v>
      </c>
      <c r="C141" s="53">
        <f>(E141-400)/2</f>
        <v>202</v>
      </c>
      <c r="D141" s="37">
        <v>1428</v>
      </c>
      <c r="E141" s="51">
        <v>804</v>
      </c>
      <c r="F141" s="37">
        <v>1591</v>
      </c>
      <c r="G141" s="37">
        <v>961</v>
      </c>
      <c r="H141" s="38">
        <v>110</v>
      </c>
      <c r="I141" s="37">
        <v>66</v>
      </c>
      <c r="J141" s="37">
        <v>5.0999999999999996</v>
      </c>
      <c r="K141" s="37">
        <f t="shared" si="15"/>
        <v>71.099999999999994</v>
      </c>
      <c r="L141" s="37"/>
      <c r="M141" s="37"/>
      <c r="N141" s="79">
        <f t="shared" si="16"/>
        <v>156.41999999999999</v>
      </c>
      <c r="O141" s="79"/>
      <c r="P141" s="79"/>
    </row>
    <row r="142" spans="1:16" x14ac:dyDescent="0.25">
      <c r="A142" s="60" t="s">
        <v>46</v>
      </c>
      <c r="B142" s="74">
        <v>70</v>
      </c>
      <c r="C142" s="53">
        <f>(E142-400)/2</f>
        <v>233</v>
      </c>
      <c r="D142" s="37">
        <v>1539</v>
      </c>
      <c r="E142" s="51">
        <v>866</v>
      </c>
      <c r="F142" s="37">
        <v>1713</v>
      </c>
      <c r="G142" s="37">
        <v>1035</v>
      </c>
      <c r="H142" s="38">
        <v>115</v>
      </c>
      <c r="I142" s="37">
        <v>71</v>
      </c>
      <c r="J142" s="37">
        <v>5.0999999999999996</v>
      </c>
      <c r="K142" s="37">
        <f t="shared" si="15"/>
        <v>76.099999999999994</v>
      </c>
      <c r="L142" s="37"/>
      <c r="M142" s="37"/>
      <c r="N142" s="79">
        <f t="shared" si="16"/>
        <v>167.42</v>
      </c>
      <c r="O142" s="79"/>
      <c r="P142" s="79"/>
    </row>
    <row r="143" spans="1:16" x14ac:dyDescent="0.25">
      <c r="A143" s="60" t="s">
        <v>47</v>
      </c>
      <c r="B143" s="74">
        <v>84</v>
      </c>
      <c r="C143" s="37">
        <v>291</v>
      </c>
      <c r="D143" s="37">
        <v>1860</v>
      </c>
      <c r="E143" s="51">
        <v>1047</v>
      </c>
      <c r="F143" s="37">
        <v>1978</v>
      </c>
      <c r="G143" s="37">
        <v>1186</v>
      </c>
      <c r="H143" s="38">
        <v>86</v>
      </c>
      <c r="I143" s="37">
        <v>116</v>
      </c>
      <c r="J143" s="37">
        <v>5.0999999999999996</v>
      </c>
      <c r="K143" s="37">
        <f t="shared" si="15"/>
        <v>121.1</v>
      </c>
      <c r="L143" s="37"/>
      <c r="M143" s="37"/>
      <c r="N143" s="79">
        <f t="shared" si="16"/>
        <v>266.42</v>
      </c>
      <c r="O143" s="79"/>
      <c r="P143" s="79"/>
    </row>
    <row r="144" spans="1:16" x14ac:dyDescent="0.25">
      <c r="A144" s="60" t="s">
        <v>256</v>
      </c>
      <c r="B144" s="74">
        <v>85</v>
      </c>
      <c r="C144" s="37">
        <v>327</v>
      </c>
      <c r="D144" s="49">
        <v>1870</v>
      </c>
      <c r="E144" s="51">
        <v>1052</v>
      </c>
      <c r="F144" s="37">
        <v>1945</v>
      </c>
      <c r="G144" s="37">
        <v>1151</v>
      </c>
      <c r="H144" s="38">
        <v>89</v>
      </c>
      <c r="I144" s="37">
        <v>75.2</v>
      </c>
      <c r="J144" s="37">
        <v>5.0999999999999996</v>
      </c>
      <c r="K144" s="37">
        <f>I144+J144+L144</f>
        <v>80.3</v>
      </c>
      <c r="L144" s="37"/>
      <c r="M144" s="37"/>
      <c r="N144" s="79">
        <f>K144*2.2</f>
        <v>176.66</v>
      </c>
      <c r="O144" s="79">
        <v>600</v>
      </c>
      <c r="P144" s="79">
        <v>400</v>
      </c>
    </row>
    <row r="145" spans="1:16" x14ac:dyDescent="0.25">
      <c r="A145" s="60" t="s">
        <v>255</v>
      </c>
      <c r="B145" s="74">
        <v>75</v>
      </c>
      <c r="C145" s="37">
        <v>188</v>
      </c>
      <c r="D145" s="49">
        <v>1652</v>
      </c>
      <c r="E145" s="51">
        <v>929</v>
      </c>
      <c r="F145" s="37">
        <v>1721</v>
      </c>
      <c r="G145" s="37">
        <v>1019</v>
      </c>
      <c r="H145" s="38">
        <v>75</v>
      </c>
      <c r="I145" s="37">
        <v>58.3</v>
      </c>
      <c r="J145" s="37">
        <v>5.0999999999999996</v>
      </c>
      <c r="K145" s="37">
        <f>I145+J145+L145</f>
        <v>63.4</v>
      </c>
      <c r="L145" s="37"/>
      <c r="M145" s="37"/>
      <c r="N145" s="79">
        <f>K145*2.2</f>
        <v>139.48000000000002</v>
      </c>
      <c r="O145" s="79">
        <v>400</v>
      </c>
      <c r="P145" s="79">
        <v>400</v>
      </c>
    </row>
    <row r="146" spans="1:16" x14ac:dyDescent="0.25">
      <c r="A146" s="6" t="s">
        <v>61</v>
      </c>
      <c r="B146" s="37">
        <v>60</v>
      </c>
      <c r="C146" s="37">
        <v>150.5</v>
      </c>
      <c r="D146" s="49">
        <v>1334</v>
      </c>
      <c r="E146" s="37">
        <v>752</v>
      </c>
      <c r="F146" s="37">
        <v>1408</v>
      </c>
      <c r="G146" s="37">
        <v>868</v>
      </c>
      <c r="H146" s="37">
        <v>72</v>
      </c>
      <c r="I146" s="37">
        <v>43</v>
      </c>
      <c r="J146" s="37">
        <v>5.0999999999999996</v>
      </c>
      <c r="K146" s="37">
        <f t="shared" ref="K146:K192" si="17">I146+J146+L146</f>
        <v>48.1</v>
      </c>
      <c r="L146" s="37"/>
      <c r="M146" s="37"/>
      <c r="N146" s="79">
        <f t="shared" ref="N146:N192" si="18">K146*2.2</f>
        <v>105.82000000000001</v>
      </c>
      <c r="O146" s="79"/>
      <c r="P146" s="79"/>
    </row>
    <row r="147" spans="1:16" x14ac:dyDescent="0.25">
      <c r="A147" s="6" t="s">
        <v>62</v>
      </c>
      <c r="B147" s="37">
        <v>70</v>
      </c>
      <c r="C147" s="37">
        <v>248.5</v>
      </c>
      <c r="D147" s="49">
        <v>1546</v>
      </c>
      <c r="E147" s="37">
        <v>869</v>
      </c>
      <c r="F147" s="37">
        <v>1633</v>
      </c>
      <c r="G147" s="37">
        <v>994.5</v>
      </c>
      <c r="H147" s="37">
        <v>91</v>
      </c>
      <c r="I147" s="37">
        <v>56</v>
      </c>
      <c r="J147" s="37">
        <v>5.0999999999999996</v>
      </c>
      <c r="K147" s="37">
        <f t="shared" si="17"/>
        <v>61.1</v>
      </c>
      <c r="L147" s="37"/>
      <c r="M147" s="37"/>
      <c r="N147" s="79">
        <f t="shared" si="18"/>
        <v>134.42000000000002</v>
      </c>
      <c r="O147" s="79"/>
      <c r="P147" s="79"/>
    </row>
    <row r="148" spans="1:16" x14ac:dyDescent="0.25">
      <c r="A148" s="6" t="s">
        <v>63</v>
      </c>
      <c r="B148" s="37">
        <v>60</v>
      </c>
      <c r="C148" s="37">
        <v>302</v>
      </c>
      <c r="D148" s="49">
        <v>1370</v>
      </c>
      <c r="E148" s="37">
        <v>790</v>
      </c>
      <c r="F148" s="37">
        <v>1437</v>
      </c>
      <c r="G148" s="37">
        <v>890</v>
      </c>
      <c r="H148" s="37">
        <v>94</v>
      </c>
      <c r="I148" s="37">
        <v>46</v>
      </c>
      <c r="J148" s="37">
        <v>5.0999999999999996</v>
      </c>
      <c r="K148" s="37">
        <f t="shared" si="17"/>
        <v>51.1</v>
      </c>
      <c r="L148" s="37"/>
      <c r="M148" s="37"/>
      <c r="N148" s="79">
        <f t="shared" si="18"/>
        <v>112.42000000000002</v>
      </c>
      <c r="O148" s="79"/>
      <c r="P148" s="79"/>
    </row>
    <row r="149" spans="1:16" x14ac:dyDescent="0.25">
      <c r="A149" s="6" t="s">
        <v>64</v>
      </c>
      <c r="B149" s="37">
        <v>70</v>
      </c>
      <c r="C149" s="37">
        <v>355</v>
      </c>
      <c r="D149" s="49">
        <v>1580</v>
      </c>
      <c r="E149" s="37">
        <v>910</v>
      </c>
      <c r="F149" s="37">
        <v>1647</v>
      </c>
      <c r="G149" s="37">
        <v>1010</v>
      </c>
      <c r="H149" s="37">
        <v>94</v>
      </c>
      <c r="I149" s="37">
        <v>59.1</v>
      </c>
      <c r="J149" s="37">
        <v>5.0999999999999996</v>
      </c>
      <c r="K149" s="37">
        <f t="shared" si="17"/>
        <v>64.2</v>
      </c>
      <c r="L149" s="37"/>
      <c r="M149" s="37"/>
      <c r="N149" s="79">
        <f t="shared" si="18"/>
        <v>141.24</v>
      </c>
      <c r="O149" s="79"/>
      <c r="P149" s="79"/>
    </row>
    <row r="150" spans="1:16" x14ac:dyDescent="0.25">
      <c r="A150" s="6" t="s">
        <v>65</v>
      </c>
      <c r="B150" s="37">
        <v>80</v>
      </c>
      <c r="C150" s="37">
        <v>306</v>
      </c>
      <c r="D150" s="49">
        <v>1792</v>
      </c>
      <c r="E150" s="37">
        <v>1012</v>
      </c>
      <c r="F150" s="37">
        <v>1850</v>
      </c>
      <c r="G150" s="37">
        <v>1072</v>
      </c>
      <c r="H150" s="37">
        <v>96</v>
      </c>
      <c r="I150" s="37">
        <v>77</v>
      </c>
      <c r="J150" s="37">
        <v>5.0999999999999996</v>
      </c>
      <c r="K150" s="37">
        <f t="shared" si="17"/>
        <v>82.1</v>
      </c>
      <c r="L150" s="37"/>
      <c r="M150" s="37"/>
      <c r="N150" s="79">
        <f t="shared" si="18"/>
        <v>180.62</v>
      </c>
      <c r="O150" s="79"/>
      <c r="P150" s="79"/>
    </row>
    <row r="151" spans="1:16" x14ac:dyDescent="0.25">
      <c r="A151" s="6" t="s">
        <v>66</v>
      </c>
      <c r="B151" s="37">
        <v>70</v>
      </c>
      <c r="C151" s="37">
        <v>362.5</v>
      </c>
      <c r="D151" s="49">
        <v>1595</v>
      </c>
      <c r="E151" s="37">
        <v>925</v>
      </c>
      <c r="F151" s="37">
        <v>1647</v>
      </c>
      <c r="G151" s="37">
        <v>1010</v>
      </c>
      <c r="H151" s="37">
        <v>94</v>
      </c>
      <c r="I151" s="37">
        <v>59</v>
      </c>
      <c r="J151" s="37">
        <v>5.0999999999999996</v>
      </c>
      <c r="K151" s="37">
        <f t="shared" si="17"/>
        <v>64.099999999999994</v>
      </c>
      <c r="L151" s="37"/>
      <c r="M151" s="37"/>
      <c r="N151" s="79">
        <f t="shared" si="18"/>
        <v>141.02000000000001</v>
      </c>
      <c r="O151" s="79"/>
      <c r="P151" s="79"/>
    </row>
    <row r="152" spans="1:16" x14ac:dyDescent="0.25">
      <c r="A152" s="6" t="s">
        <v>34</v>
      </c>
      <c r="B152" s="37">
        <v>60</v>
      </c>
      <c r="C152" s="37">
        <v>274</v>
      </c>
      <c r="D152" s="49">
        <v>1329</v>
      </c>
      <c r="E152" s="37">
        <v>748</v>
      </c>
      <c r="F152" s="37">
        <v>1437</v>
      </c>
      <c r="G152" s="37">
        <v>890</v>
      </c>
      <c r="H152" s="37">
        <v>94</v>
      </c>
      <c r="I152" s="37">
        <v>47</v>
      </c>
      <c r="J152" s="37">
        <v>5.0999999999999996</v>
      </c>
      <c r="K152" s="37">
        <f t="shared" si="17"/>
        <v>52.1</v>
      </c>
      <c r="L152" s="37"/>
      <c r="M152" s="37"/>
      <c r="N152" s="79">
        <f t="shared" si="18"/>
        <v>114.62000000000002</v>
      </c>
      <c r="O152" s="79"/>
      <c r="P152" s="79"/>
    </row>
    <row r="153" spans="1:16" x14ac:dyDescent="0.25">
      <c r="A153" s="6" t="s">
        <v>84</v>
      </c>
      <c r="B153" s="37">
        <v>60</v>
      </c>
      <c r="C153" s="37">
        <v>311.5</v>
      </c>
      <c r="D153" s="49">
        <v>1370</v>
      </c>
      <c r="E153" s="37">
        <v>790</v>
      </c>
      <c r="F153" s="37">
        <v>1437</v>
      </c>
      <c r="G153" s="37">
        <v>890</v>
      </c>
      <c r="H153" s="37">
        <v>94</v>
      </c>
      <c r="I153" s="37">
        <v>46</v>
      </c>
      <c r="J153" s="37">
        <v>5.0999999999999996</v>
      </c>
      <c r="K153" s="37">
        <f t="shared" si="17"/>
        <v>51.1</v>
      </c>
      <c r="L153" s="37"/>
      <c r="M153" s="37"/>
      <c r="N153" s="79">
        <f t="shared" si="18"/>
        <v>112.42000000000002</v>
      </c>
      <c r="O153" s="79"/>
      <c r="P153" s="79"/>
    </row>
    <row r="154" spans="1:16" x14ac:dyDescent="0.25">
      <c r="A154" s="6" t="s">
        <v>82</v>
      </c>
      <c r="B154" s="37">
        <v>70</v>
      </c>
      <c r="C154" s="37">
        <v>253</v>
      </c>
      <c r="D154" s="49">
        <v>1542</v>
      </c>
      <c r="E154" s="37">
        <v>868</v>
      </c>
      <c r="F154" s="37">
        <v>1635</v>
      </c>
      <c r="G154" s="37">
        <v>998</v>
      </c>
      <c r="H154" s="37">
        <v>96</v>
      </c>
      <c r="I154" s="37">
        <v>62</v>
      </c>
      <c r="J154" s="37">
        <v>5.0999999999999996</v>
      </c>
      <c r="K154" s="37">
        <f t="shared" si="17"/>
        <v>67.099999999999994</v>
      </c>
      <c r="L154" s="37"/>
      <c r="M154" s="37"/>
      <c r="N154" s="79">
        <f t="shared" si="18"/>
        <v>147.62</v>
      </c>
      <c r="O154" s="79"/>
      <c r="P154" s="79"/>
    </row>
    <row r="155" spans="1:16" x14ac:dyDescent="0.25">
      <c r="A155" s="6" t="s">
        <v>33</v>
      </c>
      <c r="B155" s="37">
        <v>70</v>
      </c>
      <c r="C155" s="37">
        <v>333</v>
      </c>
      <c r="D155" s="49">
        <v>1539</v>
      </c>
      <c r="E155" s="37">
        <v>866</v>
      </c>
      <c r="F155" s="37">
        <v>1647</v>
      </c>
      <c r="G155" s="37">
        <v>1010</v>
      </c>
      <c r="H155" s="37">
        <v>94</v>
      </c>
      <c r="I155" s="37">
        <v>60</v>
      </c>
      <c r="J155" s="37">
        <v>5.0999999999999996</v>
      </c>
      <c r="K155" s="37">
        <f t="shared" si="17"/>
        <v>65.099999999999994</v>
      </c>
      <c r="L155" s="37"/>
      <c r="M155" s="37"/>
      <c r="N155" s="79">
        <f t="shared" si="18"/>
        <v>143.22</v>
      </c>
      <c r="O155" s="79"/>
      <c r="P155" s="79"/>
    </row>
    <row r="156" spans="1:16" x14ac:dyDescent="0.25">
      <c r="A156" s="6" t="s">
        <v>86</v>
      </c>
      <c r="B156" s="37">
        <v>70</v>
      </c>
      <c r="C156" s="37">
        <v>371.5</v>
      </c>
      <c r="D156" s="49">
        <v>1580</v>
      </c>
      <c r="E156" s="37">
        <v>910</v>
      </c>
      <c r="F156" s="37">
        <v>1647</v>
      </c>
      <c r="G156" s="37">
        <v>1010</v>
      </c>
      <c r="H156" s="37">
        <v>94</v>
      </c>
      <c r="I156" s="37">
        <v>59</v>
      </c>
      <c r="J156" s="37">
        <v>5.0999999999999996</v>
      </c>
      <c r="K156" s="37">
        <f t="shared" si="17"/>
        <v>64.099999999999994</v>
      </c>
      <c r="L156" s="37"/>
      <c r="M156" s="37"/>
      <c r="N156" s="79">
        <f t="shared" si="18"/>
        <v>141.02000000000001</v>
      </c>
      <c r="O156" s="79"/>
      <c r="P156" s="79"/>
    </row>
    <row r="157" spans="1:16" x14ac:dyDescent="0.25">
      <c r="A157" s="6" t="s">
        <v>83</v>
      </c>
      <c r="B157" s="37">
        <v>70</v>
      </c>
      <c r="C157" s="37">
        <v>371.5</v>
      </c>
      <c r="D157" s="49">
        <v>1580</v>
      </c>
      <c r="E157" s="37">
        <v>910</v>
      </c>
      <c r="F157" s="37">
        <v>1647</v>
      </c>
      <c r="G157" s="37">
        <v>1010</v>
      </c>
      <c r="H157" s="37">
        <v>94</v>
      </c>
      <c r="I157" s="37">
        <v>61</v>
      </c>
      <c r="J157" s="37">
        <v>5.0999999999999996</v>
      </c>
      <c r="K157" s="37">
        <f t="shared" si="17"/>
        <v>66.099999999999994</v>
      </c>
      <c r="L157" s="37"/>
      <c r="M157" s="37"/>
      <c r="N157" s="79">
        <f t="shared" si="18"/>
        <v>145.41999999999999</v>
      </c>
      <c r="O157" s="79"/>
      <c r="P157" s="79"/>
    </row>
    <row r="158" spans="1:16" x14ac:dyDescent="0.25">
      <c r="A158" s="6" t="s">
        <v>81</v>
      </c>
      <c r="B158" s="37">
        <v>80</v>
      </c>
      <c r="C158" s="37">
        <v>317</v>
      </c>
      <c r="D158" s="49">
        <v>1785</v>
      </c>
      <c r="E158" s="37">
        <v>1009</v>
      </c>
      <c r="F158" s="37">
        <v>1882</v>
      </c>
      <c r="G158" s="37">
        <v>1139</v>
      </c>
      <c r="H158" s="37">
        <v>127</v>
      </c>
      <c r="I158" s="37">
        <v>79</v>
      </c>
      <c r="J158" s="37">
        <v>5.0999999999999996</v>
      </c>
      <c r="K158" s="37">
        <f t="shared" si="17"/>
        <v>84.1</v>
      </c>
      <c r="L158" s="37"/>
      <c r="M158" s="37"/>
      <c r="N158" s="79">
        <f t="shared" si="18"/>
        <v>185.02</v>
      </c>
      <c r="O158" s="79"/>
      <c r="P158" s="79"/>
    </row>
    <row r="159" spans="1:16" x14ac:dyDescent="0.25">
      <c r="A159" s="6" t="s">
        <v>85</v>
      </c>
      <c r="B159" s="37">
        <v>80</v>
      </c>
      <c r="C159" s="37">
        <v>306</v>
      </c>
      <c r="D159" s="49">
        <v>1792</v>
      </c>
      <c r="E159" s="37">
        <v>1012</v>
      </c>
      <c r="F159" s="37">
        <v>1850</v>
      </c>
      <c r="G159" s="37">
        <v>1072</v>
      </c>
      <c r="H159" s="37">
        <v>96</v>
      </c>
      <c r="I159" s="37">
        <v>77</v>
      </c>
      <c r="J159" s="37">
        <v>5.0999999999999996</v>
      </c>
      <c r="K159" s="37">
        <f t="shared" si="17"/>
        <v>82.1</v>
      </c>
      <c r="L159" s="37"/>
      <c r="M159" s="37"/>
      <c r="N159" s="79">
        <f t="shared" si="18"/>
        <v>180.62</v>
      </c>
      <c r="O159" s="79"/>
      <c r="P159" s="79"/>
    </row>
    <row r="160" spans="1:16" x14ac:dyDescent="0.25">
      <c r="A160" s="6" t="s">
        <v>49</v>
      </c>
      <c r="B160" s="37">
        <v>80</v>
      </c>
      <c r="C160" s="37">
        <v>398</v>
      </c>
      <c r="D160" s="49">
        <v>1771</v>
      </c>
      <c r="E160" s="37">
        <v>996</v>
      </c>
      <c r="F160" s="37">
        <v>1880</v>
      </c>
      <c r="G160" s="37">
        <v>1157</v>
      </c>
      <c r="H160" s="37">
        <v>135</v>
      </c>
      <c r="I160" s="37">
        <v>102</v>
      </c>
      <c r="J160" s="37">
        <v>5.0999999999999996</v>
      </c>
      <c r="K160" s="37">
        <f t="shared" si="17"/>
        <v>107.1</v>
      </c>
      <c r="L160" s="37"/>
      <c r="M160" s="37"/>
      <c r="N160" s="79">
        <f t="shared" si="18"/>
        <v>235.62</v>
      </c>
      <c r="O160" s="79"/>
      <c r="P160" s="79"/>
    </row>
    <row r="161" spans="1:16" x14ac:dyDescent="0.25">
      <c r="A161" s="6" t="s">
        <v>215</v>
      </c>
      <c r="B161" s="37">
        <v>75</v>
      </c>
      <c r="C161" s="37">
        <v>163</v>
      </c>
      <c r="D161" s="49">
        <v>1652</v>
      </c>
      <c r="E161" s="37">
        <v>930</v>
      </c>
      <c r="F161" s="37">
        <v>1728</v>
      </c>
      <c r="G161" s="37">
        <v>1075</v>
      </c>
      <c r="H161" s="37">
        <v>112</v>
      </c>
      <c r="I161" s="37">
        <v>58</v>
      </c>
      <c r="J161" s="37">
        <v>5.0999999999999996</v>
      </c>
      <c r="K161" s="37">
        <f>I161+J161+L161</f>
        <v>63.1</v>
      </c>
      <c r="L161" s="37"/>
      <c r="M161" s="37"/>
      <c r="N161" s="79">
        <f>K161*2.2</f>
        <v>138.82000000000002</v>
      </c>
      <c r="O161" s="79">
        <v>800</v>
      </c>
      <c r="P161" s="79">
        <v>400</v>
      </c>
    </row>
    <row r="162" spans="1:16" x14ac:dyDescent="0.25">
      <c r="A162" s="6" t="s">
        <v>216</v>
      </c>
      <c r="B162" s="37">
        <v>86</v>
      </c>
      <c r="C162" s="37">
        <v>249</v>
      </c>
      <c r="D162" s="49">
        <v>1897</v>
      </c>
      <c r="E162" s="37">
        <v>1068</v>
      </c>
      <c r="F162" s="37">
        <v>1975</v>
      </c>
      <c r="G162" s="37">
        <v>1215</v>
      </c>
      <c r="H162" s="37">
        <v>113</v>
      </c>
      <c r="I162" s="37">
        <v>76</v>
      </c>
      <c r="J162" s="37">
        <v>5.0999999999999996</v>
      </c>
      <c r="K162" s="37">
        <f>I162+J162+L162</f>
        <v>81.099999999999994</v>
      </c>
      <c r="L162" s="37"/>
      <c r="M162" s="37"/>
      <c r="N162" s="79">
        <f>K162*2.2</f>
        <v>178.42000000000002</v>
      </c>
      <c r="O162" s="79">
        <v>800</v>
      </c>
      <c r="P162" s="79">
        <v>600</v>
      </c>
    </row>
    <row r="163" spans="1:16" x14ac:dyDescent="0.25">
      <c r="A163" s="60" t="s">
        <v>38</v>
      </c>
      <c r="B163" s="74">
        <v>55</v>
      </c>
      <c r="C163" s="37">
        <v>127</v>
      </c>
      <c r="D163" s="49">
        <v>1210</v>
      </c>
      <c r="E163" s="37">
        <v>680</v>
      </c>
      <c r="F163" s="37">
        <v>1330</v>
      </c>
      <c r="G163" s="37">
        <v>820</v>
      </c>
      <c r="H163" s="37">
        <v>93</v>
      </c>
      <c r="I163" s="37">
        <v>44.5</v>
      </c>
      <c r="J163" s="37">
        <v>5.0999999999999996</v>
      </c>
      <c r="K163" s="37">
        <f t="shared" si="17"/>
        <v>49.6</v>
      </c>
      <c r="L163" s="37"/>
      <c r="M163" s="37"/>
      <c r="N163" s="79">
        <f t="shared" si="18"/>
        <v>109.12000000000002</v>
      </c>
      <c r="O163" s="79"/>
      <c r="P163" s="79"/>
    </row>
    <row r="164" spans="1:16" x14ac:dyDescent="0.25">
      <c r="A164" s="60" t="s">
        <v>43</v>
      </c>
      <c r="B164" s="74">
        <v>65</v>
      </c>
      <c r="C164" s="37">
        <v>145.65</v>
      </c>
      <c r="D164" s="49">
        <v>1432.5</v>
      </c>
      <c r="E164" s="37">
        <v>808.5</v>
      </c>
      <c r="F164" s="37">
        <v>1507.6</v>
      </c>
      <c r="G164" s="37">
        <v>975.6</v>
      </c>
      <c r="H164" s="37">
        <v>121.7</v>
      </c>
      <c r="I164" s="37">
        <v>62.2</v>
      </c>
      <c r="J164" s="37">
        <v>5.0999999999999996</v>
      </c>
      <c r="K164" s="37">
        <f t="shared" si="17"/>
        <v>67.3</v>
      </c>
      <c r="L164" s="37"/>
      <c r="M164" s="37"/>
      <c r="N164" s="79">
        <f t="shared" si="18"/>
        <v>148.06</v>
      </c>
      <c r="O164" s="79"/>
      <c r="P164" s="79"/>
    </row>
    <row r="165" spans="1:16" x14ac:dyDescent="0.25">
      <c r="A165" s="60" t="s">
        <v>39</v>
      </c>
      <c r="B165" s="74">
        <v>70</v>
      </c>
      <c r="C165" s="37">
        <v>176.4</v>
      </c>
      <c r="D165" s="49">
        <v>1549.5</v>
      </c>
      <c r="E165" s="37">
        <v>871.8</v>
      </c>
      <c r="F165" s="37">
        <v>1710</v>
      </c>
      <c r="G165" s="37">
        <v>1105</v>
      </c>
      <c r="H165" s="37">
        <v>125</v>
      </c>
      <c r="I165" s="37">
        <v>119</v>
      </c>
      <c r="J165" s="37">
        <v>5.0999999999999996</v>
      </c>
      <c r="K165" s="37">
        <f t="shared" si="17"/>
        <v>124.1</v>
      </c>
      <c r="L165" s="37"/>
      <c r="M165" s="37"/>
      <c r="N165" s="79">
        <f t="shared" si="18"/>
        <v>273.02</v>
      </c>
      <c r="O165" s="79"/>
      <c r="P165" s="79"/>
    </row>
    <row r="166" spans="1:16" x14ac:dyDescent="0.25">
      <c r="A166" s="60" t="s">
        <v>37</v>
      </c>
      <c r="B166" s="74">
        <v>84</v>
      </c>
      <c r="C166" s="37">
        <v>286.5</v>
      </c>
      <c r="D166" s="49">
        <v>1861</v>
      </c>
      <c r="E166" s="37">
        <v>1047</v>
      </c>
      <c r="F166" s="37">
        <v>2022</v>
      </c>
      <c r="G166" s="37">
        <v>1284</v>
      </c>
      <c r="H166" s="37">
        <v>155</v>
      </c>
      <c r="I166" s="37">
        <v>118.3</v>
      </c>
      <c r="J166" s="37">
        <v>5.0999999999999996</v>
      </c>
      <c r="K166" s="37">
        <f t="shared" si="17"/>
        <v>123.39999999999999</v>
      </c>
      <c r="L166" s="37"/>
      <c r="M166" s="37"/>
      <c r="N166" s="79">
        <f t="shared" si="18"/>
        <v>271.48</v>
      </c>
      <c r="O166" s="79"/>
      <c r="P166" s="79"/>
    </row>
    <row r="167" spans="1:16" x14ac:dyDescent="0.25">
      <c r="A167" s="60" t="s">
        <v>250</v>
      </c>
      <c r="B167" s="74">
        <v>55</v>
      </c>
      <c r="C167" s="37">
        <v>150</v>
      </c>
      <c r="D167" s="49">
        <v>1210</v>
      </c>
      <c r="E167" s="37">
        <v>680</v>
      </c>
      <c r="F167" s="37">
        <v>1308</v>
      </c>
      <c r="G167" s="37">
        <v>820</v>
      </c>
      <c r="H167" s="37">
        <v>98</v>
      </c>
      <c r="I167" s="37">
        <v>35</v>
      </c>
      <c r="J167" s="37">
        <v>5.0999999999999996</v>
      </c>
      <c r="K167" s="37">
        <f>I167+J167+L167</f>
        <v>40.1</v>
      </c>
      <c r="L167" s="37"/>
      <c r="M167" s="37"/>
      <c r="N167" s="79">
        <f>K167*2.2</f>
        <v>88.220000000000013</v>
      </c>
      <c r="O167" s="79">
        <v>400</v>
      </c>
      <c r="P167" s="79">
        <v>400</v>
      </c>
    </row>
    <row r="168" spans="1:16" x14ac:dyDescent="0.25">
      <c r="A168" s="6" t="s">
        <v>109</v>
      </c>
      <c r="B168" s="74">
        <v>65</v>
      </c>
      <c r="C168" s="37">
        <v>380</v>
      </c>
      <c r="D168" s="49">
        <v>1429</v>
      </c>
      <c r="E168" s="37">
        <v>804</v>
      </c>
      <c r="F168" s="37">
        <v>1516</v>
      </c>
      <c r="G168" s="37">
        <v>932</v>
      </c>
      <c r="H168" s="37">
        <v>113</v>
      </c>
      <c r="I168" s="37">
        <v>42</v>
      </c>
      <c r="J168" s="37">
        <v>5.0999999999999996</v>
      </c>
      <c r="K168" s="37">
        <f t="shared" si="17"/>
        <v>47.1</v>
      </c>
      <c r="L168" s="37"/>
      <c r="M168" s="37"/>
      <c r="N168" s="79">
        <f t="shared" si="18"/>
        <v>103.62</v>
      </c>
      <c r="O168" s="79">
        <v>500</v>
      </c>
      <c r="P168" s="79">
        <v>400</v>
      </c>
    </row>
    <row r="169" spans="1:16" x14ac:dyDescent="0.25">
      <c r="A169" s="6" t="s">
        <v>110</v>
      </c>
      <c r="B169" s="74">
        <v>75</v>
      </c>
      <c r="C169" s="37">
        <v>275</v>
      </c>
      <c r="D169" s="49">
        <v>1650</v>
      </c>
      <c r="E169" s="37">
        <v>928</v>
      </c>
      <c r="F169" s="37">
        <v>1746</v>
      </c>
      <c r="G169" s="37">
        <v>1064</v>
      </c>
      <c r="H169" s="37">
        <v>112</v>
      </c>
      <c r="I169" s="37">
        <v>60</v>
      </c>
      <c r="J169" s="37">
        <v>5.0999999999999996</v>
      </c>
      <c r="K169" s="37">
        <f t="shared" si="17"/>
        <v>65.099999999999994</v>
      </c>
      <c r="L169" s="37"/>
      <c r="M169" s="37"/>
      <c r="N169" s="79">
        <f t="shared" si="18"/>
        <v>143.22</v>
      </c>
      <c r="O169" s="79">
        <v>600</v>
      </c>
      <c r="P169" s="79">
        <v>400</v>
      </c>
    </row>
    <row r="170" spans="1:16" x14ac:dyDescent="0.25">
      <c r="A170" s="6" t="s">
        <v>210</v>
      </c>
      <c r="B170" s="74">
        <v>75</v>
      </c>
      <c r="C170" s="37">
        <v>255</v>
      </c>
      <c r="D170" s="49">
        <v>1650</v>
      </c>
      <c r="E170" s="37">
        <v>928</v>
      </c>
      <c r="F170" s="37">
        <v>1746</v>
      </c>
      <c r="G170" s="37">
        <v>1064</v>
      </c>
      <c r="H170" s="37">
        <v>108</v>
      </c>
      <c r="I170" s="37">
        <v>64.3</v>
      </c>
      <c r="J170" s="37">
        <v>5.0999999999999996</v>
      </c>
      <c r="K170" s="37">
        <f>I170+J170+L170</f>
        <v>69.399999999999991</v>
      </c>
      <c r="L170" s="37"/>
      <c r="M170" s="37"/>
      <c r="N170" s="79">
        <f>K170*2.2</f>
        <v>152.68</v>
      </c>
      <c r="O170" s="79">
        <v>600</v>
      </c>
      <c r="P170" s="79">
        <v>400</v>
      </c>
    </row>
    <row r="171" spans="1:16" x14ac:dyDescent="0.25">
      <c r="A171" s="6" t="s">
        <v>111</v>
      </c>
      <c r="B171" s="74">
        <v>86</v>
      </c>
      <c r="C171" s="37">
        <v>355</v>
      </c>
      <c r="D171" s="49">
        <v>1913</v>
      </c>
      <c r="E171" s="37">
        <v>1084</v>
      </c>
      <c r="F171" s="37">
        <v>2000</v>
      </c>
      <c r="G171" s="37">
        <v>1210</v>
      </c>
      <c r="H171" s="37">
        <v>122</v>
      </c>
      <c r="I171" s="37">
        <v>78.3</v>
      </c>
      <c r="J171" s="37">
        <v>5.0999999999999996</v>
      </c>
      <c r="K171" s="37">
        <f t="shared" si="17"/>
        <v>83.399999999999991</v>
      </c>
      <c r="L171" s="37"/>
      <c r="M171" s="37"/>
      <c r="N171" s="79">
        <f t="shared" si="18"/>
        <v>183.48</v>
      </c>
      <c r="O171" s="79">
        <v>700</v>
      </c>
      <c r="P171" s="79">
        <v>400</v>
      </c>
    </row>
    <row r="172" spans="1:16" x14ac:dyDescent="0.25">
      <c r="A172" s="6" t="s">
        <v>108</v>
      </c>
      <c r="B172" s="37">
        <v>75</v>
      </c>
      <c r="C172" s="37">
        <v>285</v>
      </c>
      <c r="D172" s="49">
        <v>1652</v>
      </c>
      <c r="E172" s="37">
        <v>930</v>
      </c>
      <c r="F172" s="37">
        <v>1754</v>
      </c>
      <c r="G172" s="37">
        <v>1095</v>
      </c>
      <c r="H172" s="37">
        <v>124</v>
      </c>
      <c r="I172" s="37">
        <v>78</v>
      </c>
      <c r="J172" s="37">
        <v>5.0999999999999996</v>
      </c>
      <c r="K172" s="37">
        <f t="shared" si="17"/>
        <v>83.1</v>
      </c>
      <c r="L172" s="37"/>
      <c r="M172" s="37"/>
      <c r="N172" s="79">
        <f t="shared" si="18"/>
        <v>182.82</v>
      </c>
      <c r="O172" s="79">
        <v>600</v>
      </c>
      <c r="P172" s="79">
        <v>400</v>
      </c>
    </row>
    <row r="173" spans="1:16" x14ac:dyDescent="0.25">
      <c r="A173" s="60" t="s">
        <v>187</v>
      </c>
      <c r="B173" s="37">
        <v>65</v>
      </c>
      <c r="C173" s="37">
        <v>183</v>
      </c>
      <c r="D173" s="49">
        <v>1428</v>
      </c>
      <c r="E173" s="37">
        <v>804</v>
      </c>
      <c r="F173" s="37">
        <v>1508</v>
      </c>
      <c r="G173" s="37">
        <v>978</v>
      </c>
      <c r="H173" s="37">
        <v>120</v>
      </c>
      <c r="I173" s="37">
        <v>60.9</v>
      </c>
      <c r="J173" s="37">
        <v>5.0999999999999996</v>
      </c>
      <c r="K173" s="37">
        <f>I173+J173+L173</f>
        <v>66</v>
      </c>
      <c r="L173" s="37"/>
      <c r="M173" s="37"/>
      <c r="N173" s="79">
        <f>K173*2.2</f>
        <v>145.20000000000002</v>
      </c>
      <c r="O173" s="79">
        <v>300</v>
      </c>
      <c r="P173" s="79">
        <v>400</v>
      </c>
    </row>
    <row r="174" spans="1:16" x14ac:dyDescent="0.25">
      <c r="A174" s="60" t="s">
        <v>191</v>
      </c>
      <c r="B174" s="74">
        <v>75</v>
      </c>
      <c r="C174" s="37">
        <v>277</v>
      </c>
      <c r="D174" s="49">
        <v>1652</v>
      </c>
      <c r="E174" s="37">
        <v>930</v>
      </c>
      <c r="F174" s="37">
        <v>1731</v>
      </c>
      <c r="G174" s="37">
        <v>1102</v>
      </c>
      <c r="H174" s="37">
        <v>120</v>
      </c>
      <c r="I174" s="37">
        <v>84</v>
      </c>
      <c r="J174" s="37">
        <v>5.0999999999999996</v>
      </c>
      <c r="K174" s="37">
        <f t="shared" si="17"/>
        <v>89.1</v>
      </c>
      <c r="L174" s="37"/>
      <c r="M174" s="37"/>
      <c r="N174" s="79">
        <f t="shared" si="18"/>
        <v>196.02</v>
      </c>
      <c r="O174" s="79">
        <v>600</v>
      </c>
      <c r="P174" s="79">
        <v>400</v>
      </c>
    </row>
    <row r="175" spans="1:16" x14ac:dyDescent="0.25">
      <c r="A175" s="60" t="s">
        <v>192</v>
      </c>
      <c r="B175" s="74">
        <v>75</v>
      </c>
      <c r="C175" s="37">
        <v>277</v>
      </c>
      <c r="D175" s="49">
        <v>1652</v>
      </c>
      <c r="E175" s="37">
        <v>930</v>
      </c>
      <c r="F175" s="37">
        <v>1754</v>
      </c>
      <c r="G175" s="37">
        <v>1095</v>
      </c>
      <c r="H175" s="37">
        <v>124</v>
      </c>
      <c r="I175" s="37">
        <v>78</v>
      </c>
      <c r="J175" s="37">
        <v>5.0999999999999996</v>
      </c>
      <c r="K175" s="37">
        <f t="shared" si="17"/>
        <v>83.1</v>
      </c>
      <c r="L175" s="37"/>
      <c r="M175" s="37"/>
      <c r="N175" s="79">
        <f t="shared" si="18"/>
        <v>182.82</v>
      </c>
      <c r="O175" s="79">
        <v>800</v>
      </c>
      <c r="P175" s="79">
        <v>400</v>
      </c>
    </row>
    <row r="176" spans="1:16" x14ac:dyDescent="0.25">
      <c r="A176" s="60" t="s">
        <v>193</v>
      </c>
      <c r="B176" s="74">
        <v>86</v>
      </c>
      <c r="C176" s="37">
        <v>346</v>
      </c>
      <c r="D176" s="49">
        <v>1899</v>
      </c>
      <c r="E176" s="37">
        <v>1070</v>
      </c>
      <c r="F176" s="37">
        <v>2001</v>
      </c>
      <c r="G176" s="37">
        <v>1235</v>
      </c>
      <c r="H176" s="37">
        <v>142</v>
      </c>
      <c r="I176" s="37">
        <v>91</v>
      </c>
      <c r="J176" s="37">
        <v>5.0999999999999996</v>
      </c>
      <c r="K176" s="37">
        <f t="shared" si="17"/>
        <v>96.1</v>
      </c>
      <c r="L176" s="37"/>
      <c r="M176" s="37"/>
      <c r="N176" s="79">
        <f t="shared" si="18"/>
        <v>211.42000000000002</v>
      </c>
      <c r="O176" s="79">
        <v>800</v>
      </c>
      <c r="P176" s="79">
        <v>600</v>
      </c>
    </row>
    <row r="177" spans="1:16" x14ac:dyDescent="0.25">
      <c r="A177" s="60" t="s">
        <v>188</v>
      </c>
      <c r="B177" s="74">
        <v>65</v>
      </c>
      <c r="C177" s="37"/>
      <c r="D177" s="49"/>
      <c r="E177" s="37"/>
      <c r="F177" s="37">
        <v>1512</v>
      </c>
      <c r="G177" s="37">
        <v>955</v>
      </c>
      <c r="H177" s="37">
        <v>124</v>
      </c>
      <c r="I177" s="37">
        <v>51.6</v>
      </c>
      <c r="J177" s="37">
        <v>5.0999999999999996</v>
      </c>
      <c r="K177" s="37">
        <f>I177+J177+L177</f>
        <v>56.7</v>
      </c>
      <c r="L177" s="37"/>
      <c r="M177" s="37"/>
      <c r="N177" s="79">
        <f>K177*2.2</f>
        <v>124.74000000000002</v>
      </c>
      <c r="O177" s="79">
        <v>600</v>
      </c>
      <c r="P177" s="79">
        <v>400</v>
      </c>
    </row>
    <row r="178" spans="1:16" x14ac:dyDescent="0.25">
      <c r="A178" s="60" t="s">
        <v>189</v>
      </c>
      <c r="B178" s="74">
        <v>75</v>
      </c>
      <c r="C178" s="37"/>
      <c r="D178" s="49"/>
      <c r="E178" s="37"/>
      <c r="F178" s="37">
        <v>1738</v>
      </c>
      <c r="G178" s="37">
        <v>1082</v>
      </c>
      <c r="H178" s="37">
        <v>124</v>
      </c>
      <c r="I178" s="37">
        <v>64.3</v>
      </c>
      <c r="J178" s="37">
        <v>5.0999999999999996</v>
      </c>
      <c r="K178" s="37">
        <f>I178+J178+L178</f>
        <v>69.399999999999991</v>
      </c>
      <c r="L178" s="37"/>
      <c r="M178" s="37"/>
      <c r="N178" s="79">
        <f>K178*2.2</f>
        <v>152.68</v>
      </c>
      <c r="O178" s="79">
        <v>600</v>
      </c>
      <c r="P178" s="79">
        <v>400</v>
      </c>
    </row>
    <row r="179" spans="1:16" x14ac:dyDescent="0.25">
      <c r="A179" s="60" t="s">
        <v>190</v>
      </c>
      <c r="B179" s="74">
        <v>86</v>
      </c>
      <c r="C179" s="37"/>
      <c r="D179" s="49"/>
      <c r="E179" s="37"/>
      <c r="F179" s="37">
        <v>1985</v>
      </c>
      <c r="G179" s="37">
        <v>1221</v>
      </c>
      <c r="H179" s="37">
        <v>124</v>
      </c>
      <c r="I179" s="37">
        <v>79.5</v>
      </c>
      <c r="J179" s="37">
        <v>5.0999999999999996</v>
      </c>
      <c r="K179" s="37">
        <f>I179+J179+L179</f>
        <v>84.6</v>
      </c>
      <c r="L179" s="37"/>
      <c r="M179" s="37"/>
      <c r="N179" s="79">
        <f>K179*2.2</f>
        <v>186.12</v>
      </c>
      <c r="O179" s="79">
        <v>600</v>
      </c>
      <c r="P179" s="79">
        <v>400</v>
      </c>
    </row>
    <row r="180" spans="1:16" x14ac:dyDescent="0.25">
      <c r="A180" s="6" t="s">
        <v>26</v>
      </c>
      <c r="B180" s="37">
        <v>55</v>
      </c>
      <c r="C180" s="37">
        <v>141.69999999999999</v>
      </c>
      <c r="D180" s="49">
        <v>1212.5999999999999</v>
      </c>
      <c r="E180" s="37">
        <v>683.4</v>
      </c>
      <c r="F180" s="37">
        <v>1368.6</v>
      </c>
      <c r="G180" s="37">
        <v>827.6</v>
      </c>
      <c r="H180" s="37">
        <v>104</v>
      </c>
      <c r="I180" s="37">
        <v>47</v>
      </c>
      <c r="J180" s="37">
        <v>5.0999999999999996</v>
      </c>
      <c r="K180" s="37">
        <f t="shared" si="17"/>
        <v>52.1</v>
      </c>
      <c r="L180" s="37"/>
      <c r="M180" s="37" t="s">
        <v>48</v>
      </c>
      <c r="N180" s="79">
        <f t="shared" si="18"/>
        <v>114.62000000000002</v>
      </c>
      <c r="O180" s="79"/>
      <c r="P180" s="79"/>
    </row>
    <row r="181" spans="1:16" x14ac:dyDescent="0.25">
      <c r="A181" s="6" t="s">
        <v>27</v>
      </c>
      <c r="B181" s="37">
        <v>65</v>
      </c>
      <c r="C181" s="37">
        <v>203.7</v>
      </c>
      <c r="D181" s="49">
        <v>1432.5</v>
      </c>
      <c r="E181" s="37">
        <v>807.4</v>
      </c>
      <c r="F181" s="37">
        <v>1590.6</v>
      </c>
      <c r="G181" s="37">
        <v>960.6</v>
      </c>
      <c r="H181" s="37">
        <v>110</v>
      </c>
      <c r="I181" s="37">
        <v>66</v>
      </c>
      <c r="J181" s="37">
        <v>5.0999999999999996</v>
      </c>
      <c r="K181" s="37">
        <f t="shared" si="17"/>
        <v>71.099999999999994</v>
      </c>
      <c r="L181" s="37"/>
      <c r="M181" s="37" t="s">
        <v>48</v>
      </c>
      <c r="N181" s="79">
        <f t="shared" si="18"/>
        <v>156.41999999999999</v>
      </c>
      <c r="O181" s="79"/>
      <c r="P181" s="79"/>
    </row>
    <row r="182" spans="1:16" x14ac:dyDescent="0.25">
      <c r="A182" s="6" t="s">
        <v>28</v>
      </c>
      <c r="B182" s="37">
        <v>70</v>
      </c>
      <c r="C182" s="37">
        <v>247.7</v>
      </c>
      <c r="D182" s="49" t="s">
        <v>29</v>
      </c>
      <c r="E182" s="37">
        <v>865.5</v>
      </c>
      <c r="F182" s="37">
        <v>1712.6</v>
      </c>
      <c r="G182" s="37">
        <v>1034.5999999999999</v>
      </c>
      <c r="H182" s="37">
        <v>115</v>
      </c>
      <c r="I182" s="37">
        <v>71</v>
      </c>
      <c r="J182" s="37">
        <v>5.0999999999999996</v>
      </c>
      <c r="K182" s="37">
        <f t="shared" si="17"/>
        <v>76.099999999999994</v>
      </c>
      <c r="L182" s="37"/>
      <c r="M182" s="37" t="s">
        <v>48</v>
      </c>
      <c r="N182" s="79">
        <f t="shared" si="18"/>
        <v>167.42</v>
      </c>
      <c r="O182" s="79"/>
      <c r="P182" s="79"/>
    </row>
    <row r="183" spans="1:16" x14ac:dyDescent="0.25">
      <c r="A183" s="6" t="s">
        <v>30</v>
      </c>
      <c r="B183" s="37">
        <v>84</v>
      </c>
      <c r="C183" s="37">
        <v>323</v>
      </c>
      <c r="D183" s="49">
        <v>1860.5</v>
      </c>
      <c r="E183" s="37">
        <v>1046.5</v>
      </c>
      <c r="F183" s="37">
        <v>2005.3</v>
      </c>
      <c r="G183" s="37">
        <v>1191.5</v>
      </c>
      <c r="H183" s="37">
        <v>123</v>
      </c>
      <c r="I183" s="37">
        <v>118</v>
      </c>
      <c r="J183" s="37">
        <v>5.0999999999999996</v>
      </c>
      <c r="K183" s="37">
        <f t="shared" si="17"/>
        <v>123.1</v>
      </c>
      <c r="L183" s="37"/>
      <c r="M183" s="37" t="s">
        <v>48</v>
      </c>
      <c r="N183" s="79">
        <f t="shared" si="18"/>
        <v>270.82</v>
      </c>
      <c r="O183" s="79"/>
      <c r="P183" s="79"/>
    </row>
    <row r="184" spans="1:16" x14ac:dyDescent="0.25">
      <c r="A184" s="6" t="s">
        <v>200</v>
      </c>
      <c r="B184" s="37">
        <v>75</v>
      </c>
      <c r="C184" s="37">
        <v>259</v>
      </c>
      <c r="D184" s="49">
        <v>1661</v>
      </c>
      <c r="E184" s="37">
        <v>930</v>
      </c>
      <c r="F184" s="37">
        <v>1770</v>
      </c>
      <c r="G184" s="37">
        <v>1071</v>
      </c>
      <c r="H184" s="37">
        <v>109</v>
      </c>
      <c r="I184" s="37">
        <v>56</v>
      </c>
      <c r="J184" s="37">
        <v>5.0999999999999996</v>
      </c>
      <c r="K184" s="37">
        <f>I184+J184+L184</f>
        <v>61.1</v>
      </c>
      <c r="L184" s="37"/>
      <c r="M184" s="37" t="s">
        <v>48</v>
      </c>
      <c r="N184" s="79">
        <f>K184*2.2</f>
        <v>134.42000000000002</v>
      </c>
      <c r="O184" s="79">
        <v>800</v>
      </c>
      <c r="P184" s="79">
        <v>400</v>
      </c>
    </row>
    <row r="185" spans="1:16" x14ac:dyDescent="0.25">
      <c r="A185" s="6" t="s">
        <v>50</v>
      </c>
      <c r="B185" s="37">
        <v>55</v>
      </c>
      <c r="C185" s="37"/>
      <c r="D185" s="49"/>
      <c r="E185" s="37"/>
      <c r="L185" s="37"/>
      <c r="M185" s="37"/>
      <c r="N185" s="79">
        <f>K186*2.2</f>
        <v>239.14</v>
      </c>
      <c r="O185" s="79"/>
      <c r="P185" s="79"/>
    </row>
    <row r="186" spans="1:16" x14ac:dyDescent="0.25">
      <c r="A186" s="6" t="s">
        <v>226</v>
      </c>
      <c r="B186" s="37">
        <v>98</v>
      </c>
      <c r="C186" s="37">
        <v>325</v>
      </c>
      <c r="D186" s="49">
        <v>2172</v>
      </c>
      <c r="E186" s="37">
        <v>1232</v>
      </c>
      <c r="F186" s="37">
        <v>2245</v>
      </c>
      <c r="G186" s="37">
        <v>1323</v>
      </c>
      <c r="H186" s="37">
        <v>91</v>
      </c>
      <c r="I186" s="37">
        <v>103.6</v>
      </c>
      <c r="J186" s="37">
        <v>5.0999999999999996</v>
      </c>
      <c r="K186" s="37">
        <f>I186+J186+L185</f>
        <v>108.69999999999999</v>
      </c>
      <c r="L186" s="37"/>
      <c r="M186" s="37"/>
      <c r="N186" s="79">
        <f t="shared" ref="N186:N191" si="19">K186*2.2</f>
        <v>239.14</v>
      </c>
      <c r="O186" s="79">
        <v>800</v>
      </c>
      <c r="P186" s="79">
        <v>600</v>
      </c>
    </row>
    <row r="187" spans="1:16" x14ac:dyDescent="0.25">
      <c r="A187" s="6" t="s">
        <v>225</v>
      </c>
      <c r="B187" s="37">
        <v>98</v>
      </c>
      <c r="C187" s="37">
        <v>300</v>
      </c>
      <c r="D187" s="49">
        <v>2159</v>
      </c>
      <c r="E187" s="37">
        <v>1214</v>
      </c>
      <c r="F187" s="37">
        <v>2199</v>
      </c>
      <c r="G187" s="37">
        <v>1254</v>
      </c>
      <c r="H187" s="37">
        <v>110</v>
      </c>
      <c r="I187" s="37">
        <v>98.15</v>
      </c>
      <c r="J187" s="37">
        <v>5.0999999999999996</v>
      </c>
      <c r="K187" s="37">
        <f>I187+J187+L186</f>
        <v>103.25</v>
      </c>
      <c r="L187" s="37"/>
      <c r="M187" s="37"/>
      <c r="N187" s="79">
        <f t="shared" si="19"/>
        <v>227.15</v>
      </c>
      <c r="O187" s="79">
        <v>800</v>
      </c>
      <c r="P187" s="79">
        <v>600</v>
      </c>
    </row>
    <row r="188" spans="1:16" x14ac:dyDescent="0.25">
      <c r="A188" s="6" t="s">
        <v>221</v>
      </c>
      <c r="B188" s="37">
        <v>86</v>
      </c>
      <c r="C188" s="37">
        <v>258</v>
      </c>
      <c r="D188" s="49">
        <v>1895</v>
      </c>
      <c r="E188" s="37">
        <v>1066</v>
      </c>
      <c r="F188" s="37">
        <v>1958</v>
      </c>
      <c r="G188" s="37">
        <v>1160</v>
      </c>
      <c r="H188" s="37">
        <v>89</v>
      </c>
      <c r="I188" s="37">
        <v>69.7</v>
      </c>
      <c r="J188" s="37">
        <v>5.0999999999999996</v>
      </c>
      <c r="K188" s="37">
        <f>I188+J188+L188</f>
        <v>74.8</v>
      </c>
      <c r="L188" s="37"/>
      <c r="M188" s="37"/>
      <c r="N188" s="79">
        <f t="shared" si="19"/>
        <v>164.56</v>
      </c>
      <c r="O188" s="79">
        <v>800</v>
      </c>
      <c r="P188" s="79">
        <v>600</v>
      </c>
    </row>
    <row r="189" spans="1:16" x14ac:dyDescent="0.25">
      <c r="A189" s="6" t="s">
        <v>222</v>
      </c>
      <c r="B189" s="37">
        <v>86</v>
      </c>
      <c r="C189" s="37">
        <v>233</v>
      </c>
      <c r="D189" s="49">
        <v>1895</v>
      </c>
      <c r="E189" s="37">
        <v>1066</v>
      </c>
      <c r="F189" s="37">
        <v>1966</v>
      </c>
      <c r="G189" s="37">
        <v>1208</v>
      </c>
      <c r="H189" s="37">
        <v>118</v>
      </c>
      <c r="I189" s="37">
        <v>71</v>
      </c>
      <c r="J189" s="37">
        <v>5.0999999999999996</v>
      </c>
      <c r="K189" s="37">
        <f>I189+J189+L189</f>
        <v>76.099999999999994</v>
      </c>
      <c r="L189" s="37"/>
      <c r="M189" s="37"/>
      <c r="N189" s="79">
        <f t="shared" si="19"/>
        <v>167.42</v>
      </c>
      <c r="O189" s="79">
        <v>800</v>
      </c>
      <c r="P189" s="79">
        <v>600</v>
      </c>
    </row>
    <row r="190" spans="1:16" x14ac:dyDescent="0.25">
      <c r="A190" s="6" t="s">
        <v>223</v>
      </c>
      <c r="B190" s="37">
        <v>75</v>
      </c>
      <c r="C190" s="37">
        <v>265</v>
      </c>
      <c r="D190" s="49">
        <v>1651</v>
      </c>
      <c r="E190" s="37">
        <v>929</v>
      </c>
      <c r="F190" s="37">
        <v>1720</v>
      </c>
      <c r="G190" s="37">
        <v>1070</v>
      </c>
      <c r="H190" s="37">
        <v>118.4</v>
      </c>
      <c r="I190" s="37">
        <v>56.8</v>
      </c>
      <c r="J190" s="37">
        <v>5.0999999999999996</v>
      </c>
      <c r="K190" s="37">
        <f>I190+J190+L190</f>
        <v>61.9</v>
      </c>
      <c r="L190" s="37"/>
      <c r="M190" s="37"/>
      <c r="N190" s="79">
        <f t="shared" si="19"/>
        <v>136.18</v>
      </c>
      <c r="O190" s="79">
        <v>800</v>
      </c>
      <c r="P190" s="79">
        <v>400</v>
      </c>
    </row>
    <row r="191" spans="1:16" x14ac:dyDescent="0.25">
      <c r="A191" s="6" t="s">
        <v>224</v>
      </c>
      <c r="B191" s="37">
        <v>65</v>
      </c>
      <c r="C191" s="37">
        <v>202</v>
      </c>
      <c r="D191" s="49">
        <v>1429</v>
      </c>
      <c r="E191" s="37">
        <v>804</v>
      </c>
      <c r="F191" s="37">
        <v>1509</v>
      </c>
      <c r="G191" s="37">
        <v>955</v>
      </c>
      <c r="H191" s="37">
        <v>118</v>
      </c>
      <c r="I191" s="37">
        <v>43.9</v>
      </c>
      <c r="J191" s="37">
        <v>5.0999999999999996</v>
      </c>
      <c r="K191" s="37">
        <f>I191+J191+L191</f>
        <v>49</v>
      </c>
      <c r="L191" s="37"/>
      <c r="M191" s="37"/>
      <c r="N191" s="79">
        <f t="shared" si="19"/>
        <v>107.80000000000001</v>
      </c>
      <c r="O191" s="79">
        <v>600</v>
      </c>
      <c r="P191" s="79">
        <v>400</v>
      </c>
    </row>
    <row r="192" spans="1:16" x14ac:dyDescent="0.25">
      <c r="A192" s="6" t="s">
        <v>173</v>
      </c>
      <c r="B192" s="37">
        <v>55</v>
      </c>
      <c r="C192" s="37">
        <v>232</v>
      </c>
      <c r="D192" s="49">
        <v>1210</v>
      </c>
      <c r="E192" s="37">
        <v>680</v>
      </c>
      <c r="F192" s="37">
        <v>1268</v>
      </c>
      <c r="G192" s="37">
        <v>773</v>
      </c>
      <c r="H192" s="37">
        <v>85</v>
      </c>
      <c r="I192" s="37">
        <v>31</v>
      </c>
      <c r="J192" s="37">
        <v>5.0999999999999996</v>
      </c>
      <c r="K192" s="37">
        <f t="shared" si="17"/>
        <v>36.1</v>
      </c>
      <c r="L192" s="37"/>
      <c r="M192" s="37"/>
      <c r="N192" s="79">
        <f t="shared" si="18"/>
        <v>79.420000000000016</v>
      </c>
      <c r="O192" s="79">
        <v>400</v>
      </c>
      <c r="P192" s="79">
        <v>200</v>
      </c>
    </row>
    <row r="193" spans="1:16" x14ac:dyDescent="0.25">
      <c r="A193" s="6" t="s">
        <v>172</v>
      </c>
      <c r="B193" s="37">
        <v>65</v>
      </c>
      <c r="C193" s="37">
        <v>189</v>
      </c>
      <c r="D193" s="49">
        <v>1430</v>
      </c>
      <c r="E193" s="37">
        <v>806</v>
      </c>
      <c r="F193" s="37">
        <v>1488</v>
      </c>
      <c r="G193" s="37">
        <v>897</v>
      </c>
      <c r="H193" s="37">
        <v>90</v>
      </c>
      <c r="I193" s="37">
        <v>40</v>
      </c>
      <c r="J193" s="37">
        <v>5.0999999999999996</v>
      </c>
      <c r="K193" s="37">
        <f t="shared" ref="K193:K203" si="20">I193+J193+L193</f>
        <v>45.1</v>
      </c>
      <c r="L193" s="37"/>
      <c r="M193" s="37"/>
      <c r="N193" s="79">
        <f t="shared" ref="N193:N203" si="21">K193*2.2</f>
        <v>99.220000000000013</v>
      </c>
      <c r="O193" s="79">
        <v>600</v>
      </c>
      <c r="P193" s="79">
        <v>400</v>
      </c>
    </row>
    <row r="194" spans="1:16" x14ac:dyDescent="0.25">
      <c r="A194" s="6" t="s">
        <v>171</v>
      </c>
      <c r="B194" s="37">
        <v>75</v>
      </c>
      <c r="C194" s="37">
        <v>168</v>
      </c>
      <c r="D194" s="49">
        <v>1650</v>
      </c>
      <c r="E194" s="37">
        <v>928</v>
      </c>
      <c r="F194" s="37">
        <v>1710</v>
      </c>
      <c r="G194" s="37">
        <v>1020</v>
      </c>
      <c r="H194" s="37">
        <v>90</v>
      </c>
      <c r="I194" s="37">
        <v>53</v>
      </c>
      <c r="J194" s="37">
        <v>5.0999999999999996</v>
      </c>
      <c r="K194" s="37">
        <f t="shared" si="20"/>
        <v>58.1</v>
      </c>
      <c r="L194" s="37"/>
      <c r="M194" s="37"/>
      <c r="N194" s="79">
        <f t="shared" si="21"/>
        <v>127.82000000000001</v>
      </c>
      <c r="O194" s="79">
        <v>800</v>
      </c>
      <c r="P194" s="79">
        <v>400</v>
      </c>
    </row>
    <row r="195" spans="1:16" x14ac:dyDescent="0.25">
      <c r="A195" s="6" t="s">
        <v>135</v>
      </c>
      <c r="B195" s="37">
        <v>75</v>
      </c>
      <c r="C195" s="37">
        <v>355</v>
      </c>
      <c r="D195" s="49">
        <v>1650</v>
      </c>
      <c r="E195" s="37">
        <v>928</v>
      </c>
      <c r="F195" s="37">
        <v>1763</v>
      </c>
      <c r="G195" s="37">
        <v>1042</v>
      </c>
      <c r="H195" s="37">
        <v>99</v>
      </c>
      <c r="I195" s="37">
        <v>58.5</v>
      </c>
      <c r="J195" s="37">
        <v>5.0999999999999996</v>
      </c>
      <c r="K195" s="37">
        <f t="shared" si="20"/>
        <v>63.6</v>
      </c>
      <c r="L195" s="37"/>
      <c r="M195" s="37"/>
      <c r="N195" s="79">
        <f t="shared" si="21"/>
        <v>139.92000000000002</v>
      </c>
      <c r="O195" s="79">
        <v>800</v>
      </c>
      <c r="P195" s="79">
        <v>400</v>
      </c>
    </row>
    <row r="196" spans="1:16" x14ac:dyDescent="0.25">
      <c r="A196" s="6" t="s">
        <v>213</v>
      </c>
      <c r="B196" s="37">
        <v>75</v>
      </c>
      <c r="C196" s="37">
        <v>171</v>
      </c>
      <c r="D196" s="49">
        <v>1650</v>
      </c>
      <c r="E196" s="37">
        <v>928</v>
      </c>
      <c r="F196" s="37">
        <v>1710</v>
      </c>
      <c r="G196" s="37">
        <v>1020</v>
      </c>
      <c r="H196" s="37">
        <v>90</v>
      </c>
      <c r="I196" s="37">
        <v>53.1</v>
      </c>
      <c r="J196" s="37">
        <v>5.0999999999999996</v>
      </c>
      <c r="K196" s="37">
        <f>I196+J196+L196</f>
        <v>58.2</v>
      </c>
      <c r="L196" s="37"/>
      <c r="M196" s="37"/>
      <c r="N196" s="79">
        <f>K196*2.2</f>
        <v>128.04000000000002</v>
      </c>
      <c r="O196" s="79">
        <v>800</v>
      </c>
      <c r="P196" s="79">
        <v>400</v>
      </c>
    </row>
    <row r="197" spans="1:16" x14ac:dyDescent="0.25">
      <c r="A197" s="6" t="s">
        <v>214</v>
      </c>
      <c r="B197" s="37">
        <v>75</v>
      </c>
      <c r="C197" s="37">
        <v>171</v>
      </c>
      <c r="D197" s="49">
        <v>1650</v>
      </c>
      <c r="E197" s="37">
        <v>928</v>
      </c>
      <c r="F197" s="37">
        <v>1710</v>
      </c>
      <c r="G197" s="37">
        <v>1020</v>
      </c>
      <c r="H197" s="37">
        <v>90</v>
      </c>
      <c r="I197" s="37">
        <v>53.1</v>
      </c>
      <c r="J197" s="37">
        <v>5.0999999999999996</v>
      </c>
      <c r="K197" s="37">
        <f>I197+J197+L197</f>
        <v>58.2</v>
      </c>
      <c r="L197" s="37"/>
      <c r="M197" s="37"/>
      <c r="N197" s="79">
        <f>K197*2.2</f>
        <v>128.04000000000002</v>
      </c>
      <c r="O197" s="79">
        <v>800</v>
      </c>
      <c r="P197" s="79">
        <v>400</v>
      </c>
    </row>
    <row r="198" spans="1:16" x14ac:dyDescent="0.25">
      <c r="A198" s="6" t="s">
        <v>170</v>
      </c>
      <c r="B198" s="37">
        <v>86</v>
      </c>
      <c r="C198" s="37">
        <v>255</v>
      </c>
      <c r="D198" s="49">
        <v>1895</v>
      </c>
      <c r="E198" s="37">
        <v>1066</v>
      </c>
      <c r="F198" s="37">
        <v>1958</v>
      </c>
      <c r="G198" s="37">
        <v>1160</v>
      </c>
      <c r="H198" s="37">
        <v>90</v>
      </c>
      <c r="I198" s="37">
        <v>69.7</v>
      </c>
      <c r="J198" s="37">
        <v>5.0999999999999996</v>
      </c>
      <c r="K198" s="37">
        <f t="shared" si="20"/>
        <v>74.8</v>
      </c>
      <c r="L198" s="37"/>
      <c r="M198" s="37"/>
      <c r="N198" s="79">
        <f t="shared" si="21"/>
        <v>164.56</v>
      </c>
      <c r="O198" s="79">
        <v>800</v>
      </c>
      <c r="P198" s="79">
        <v>600</v>
      </c>
    </row>
    <row r="199" spans="1:16" x14ac:dyDescent="0.25">
      <c r="A199" s="6" t="s">
        <v>134</v>
      </c>
      <c r="B199" s="37">
        <v>86</v>
      </c>
      <c r="C199" s="37">
        <v>240</v>
      </c>
      <c r="D199" s="49">
        <v>1900</v>
      </c>
      <c r="E199" s="37">
        <v>1069</v>
      </c>
      <c r="F199" s="37">
        <v>1988</v>
      </c>
      <c r="G199" s="37">
        <v>1186</v>
      </c>
      <c r="H199" s="37">
        <v>100</v>
      </c>
      <c r="I199" s="37">
        <v>78</v>
      </c>
      <c r="J199" s="37">
        <v>5.0999999999999996</v>
      </c>
      <c r="K199" s="37">
        <f t="shared" si="20"/>
        <v>83.1</v>
      </c>
      <c r="L199" s="37"/>
      <c r="M199" s="37"/>
      <c r="N199" s="79">
        <f t="shared" si="21"/>
        <v>182.82</v>
      </c>
      <c r="O199" s="79">
        <v>800</v>
      </c>
      <c r="P199" s="79">
        <v>600</v>
      </c>
    </row>
    <row r="200" spans="1:16" x14ac:dyDescent="0.25">
      <c r="A200" s="6" t="s">
        <v>174</v>
      </c>
      <c r="B200" s="37">
        <v>98</v>
      </c>
      <c r="C200" s="37">
        <v>319</v>
      </c>
      <c r="D200" s="49">
        <v>2144</v>
      </c>
      <c r="E200" s="37">
        <v>1238</v>
      </c>
      <c r="F200" s="37">
        <v>2245</v>
      </c>
      <c r="G200" s="37">
        <v>1323</v>
      </c>
      <c r="H200" s="37">
        <v>91</v>
      </c>
      <c r="I200" s="37">
        <v>101.5</v>
      </c>
      <c r="J200" s="37">
        <v>5.0999999999999996</v>
      </c>
      <c r="K200" s="37">
        <f t="shared" si="20"/>
        <v>106.6</v>
      </c>
      <c r="L200" s="37"/>
      <c r="M200" s="37"/>
      <c r="N200" s="79">
        <f t="shared" si="21"/>
        <v>234.52</v>
      </c>
      <c r="O200" s="79">
        <v>800</v>
      </c>
      <c r="P200" s="79">
        <v>600</v>
      </c>
    </row>
    <row r="201" spans="1:16" x14ac:dyDescent="0.25">
      <c r="A201" s="6" t="s">
        <v>115</v>
      </c>
      <c r="B201" s="37">
        <v>65</v>
      </c>
      <c r="C201" s="37">
        <v>189</v>
      </c>
      <c r="D201" s="49">
        <v>1433</v>
      </c>
      <c r="E201" s="37">
        <v>809</v>
      </c>
      <c r="F201" s="37">
        <v>1521</v>
      </c>
      <c r="G201" s="37">
        <v>915</v>
      </c>
      <c r="H201" s="37">
        <v>98</v>
      </c>
      <c r="I201" s="37">
        <v>47</v>
      </c>
      <c r="J201" s="37">
        <v>5.0999999999999996</v>
      </c>
      <c r="K201" s="37">
        <f t="shared" si="20"/>
        <v>52.1</v>
      </c>
      <c r="L201" s="37"/>
      <c r="M201" s="37"/>
      <c r="N201" s="79">
        <f t="shared" si="21"/>
        <v>114.62000000000002</v>
      </c>
      <c r="O201" s="79">
        <v>600</v>
      </c>
      <c r="P201" s="79">
        <v>400</v>
      </c>
    </row>
    <row r="202" spans="1:16" x14ac:dyDescent="0.25">
      <c r="A202" s="6" t="s">
        <v>116</v>
      </c>
      <c r="B202" s="37">
        <v>75</v>
      </c>
      <c r="C202" s="37">
        <v>353</v>
      </c>
      <c r="D202" s="49">
        <v>1650</v>
      </c>
      <c r="E202" s="37">
        <v>928</v>
      </c>
      <c r="F202" s="37">
        <v>1762</v>
      </c>
      <c r="G202" s="37">
        <v>1034</v>
      </c>
      <c r="H202" s="37">
        <v>100</v>
      </c>
      <c r="I202" s="37">
        <v>60</v>
      </c>
      <c r="J202" s="37">
        <v>5.0999999999999996</v>
      </c>
      <c r="K202" s="37">
        <f t="shared" si="20"/>
        <v>65.099999999999994</v>
      </c>
      <c r="L202" s="37"/>
      <c r="N202" s="79">
        <f t="shared" si="21"/>
        <v>143.22</v>
      </c>
      <c r="O202" s="79">
        <v>600</v>
      </c>
      <c r="P202" s="79">
        <v>400</v>
      </c>
    </row>
    <row r="203" spans="1:16" x14ac:dyDescent="0.25">
      <c r="A203" s="6" t="s">
        <v>117</v>
      </c>
      <c r="B203" s="37">
        <v>86</v>
      </c>
      <c r="C203" s="37">
        <v>234</v>
      </c>
      <c r="D203" s="49">
        <v>1897</v>
      </c>
      <c r="E203" s="37">
        <v>1068</v>
      </c>
      <c r="F203" s="37">
        <v>1988</v>
      </c>
      <c r="G203" s="37">
        <v>1178</v>
      </c>
      <c r="H203" s="37">
        <v>99.6</v>
      </c>
      <c r="I203" s="37">
        <v>78</v>
      </c>
      <c r="J203" s="37">
        <v>5.0999999999999996</v>
      </c>
      <c r="K203" s="37">
        <f t="shared" si="20"/>
        <v>83.1</v>
      </c>
      <c r="L203" s="37"/>
      <c r="N203" s="79">
        <f t="shared" si="21"/>
        <v>182.82</v>
      </c>
      <c r="O203" s="79">
        <v>600</v>
      </c>
      <c r="P203" s="79">
        <v>400</v>
      </c>
    </row>
    <row r="204" spans="1:16" x14ac:dyDescent="0.25">
      <c r="A204" s="6"/>
      <c r="B204" s="37"/>
      <c r="C204" s="37"/>
      <c r="D204" s="49"/>
      <c r="E204" s="37"/>
      <c r="F204" s="37"/>
      <c r="G204" s="37"/>
      <c r="H204" s="37"/>
      <c r="I204" s="37"/>
      <c r="J204" s="37"/>
    </row>
    <row r="205" spans="1:16" x14ac:dyDescent="0.25">
      <c r="A205" s="6"/>
      <c r="B205" s="37"/>
      <c r="C205" s="37"/>
      <c r="D205" s="49"/>
      <c r="E205" s="37"/>
      <c r="F205" s="37"/>
      <c r="G205" s="37"/>
      <c r="H205" s="37"/>
      <c r="I205" s="37"/>
      <c r="J205" s="37"/>
    </row>
  </sheetData>
  <phoneticPr fontId="17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BALANCEBOX 400</vt:lpstr>
      <vt:lpstr>BALANCEBOX 650</vt:lpstr>
      <vt:lpstr>DB</vt:lpstr>
      <vt:lpstr>'BALANCEBOX 400'!Afdrukbereik</vt:lpstr>
      <vt:lpstr>'BALANCEBOX 650'!Afdrukbereik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Kamerbeek</dc:creator>
  <cp:lastModifiedBy>Kamerbeek, Eric</cp:lastModifiedBy>
  <cp:lastPrinted>2022-03-01T10:29:31Z</cp:lastPrinted>
  <dcterms:created xsi:type="dcterms:W3CDTF">2014-03-21T08:17:15Z</dcterms:created>
  <dcterms:modified xsi:type="dcterms:W3CDTF">2023-04-05T15:37:32Z</dcterms:modified>
</cp:coreProperties>
</file>